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comments46.xml" ContentType="application/vnd.openxmlformats-officedocument.spreadsheetml.comments+xml"/>
  <Override PartName="/xl/comments47.xml" ContentType="application/vnd.openxmlformats-officedocument.spreadsheetml.comments+xml"/>
  <Override PartName="/xl/comments48.xml" ContentType="application/vnd.openxmlformats-officedocument.spreadsheetml.comments+xml"/>
  <Override PartName="/xl/comments49.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090" tabRatio="886" firstSheet="49" activeTab="49"/>
  </bookViews>
  <sheets>
    <sheet name="封面" sheetId="103" state="hidden" r:id="rId1"/>
    <sheet name="索引目录" sheetId="106" state="hidden" r:id="rId2"/>
    <sheet name="龙企华填表说明" sheetId="143" state="hidden" r:id="rId3"/>
    <sheet name="基本情况" sheetId="108" state="hidden" r:id="rId4"/>
    <sheet name="企业评估项目联系人" sheetId="144" state="hidden" r:id="rId5"/>
    <sheet name="审定数" sheetId="137" state="hidden" r:id="rId6"/>
    <sheet name="分类汇总" sheetId="2" state="hidden" r:id="rId7"/>
    <sheet name="流动汇总" sheetId="3" state="hidden" r:id="rId8"/>
    <sheet name="现金" sheetId="4" state="hidden" r:id="rId9"/>
    <sheet name="银行存款" sheetId="5" state="hidden" r:id="rId10"/>
    <sheet name="其他货币资金" sheetId="6" state="hidden" r:id="rId11"/>
    <sheet name="交易性金融资产汇总" sheetId="7" state="hidden" r:id="rId12"/>
    <sheet name="交易性-股票" sheetId="8" state="hidden" r:id="rId13"/>
    <sheet name="交易性-债券" sheetId="9" state="hidden" r:id="rId14"/>
    <sheet name="交易性-基金" sheetId="121" state="hidden" r:id="rId15"/>
    <sheet name="应收票据" sheetId="98" state="hidden" r:id="rId16"/>
    <sheet name="应收账款" sheetId="11" state="hidden" r:id="rId17"/>
    <sheet name="预付账款" sheetId="14" state="hidden" r:id="rId18"/>
    <sheet name="应收利息" sheetId="13" state="hidden" r:id="rId19"/>
    <sheet name="应收股利（利润）" sheetId="12" state="hidden" r:id="rId20"/>
    <sheet name="其他应收款" sheetId="16" state="hidden" r:id="rId21"/>
    <sheet name="存货汇总" sheetId="17" state="hidden" r:id="rId22"/>
    <sheet name="材料采购（在途物资）" sheetId="19" state="hidden" r:id="rId23"/>
    <sheet name="原材料" sheetId="18" state="hidden" r:id="rId24"/>
    <sheet name="在库周转材料" sheetId="20" state="hidden" r:id="rId25"/>
    <sheet name="委托加工物资" sheetId="100" state="hidden" r:id="rId26"/>
    <sheet name="产成品（库存商品）" sheetId="23" state="hidden" r:id="rId27"/>
    <sheet name="在产品（自制半成品）" sheetId="99" state="hidden" r:id="rId28"/>
    <sheet name="发出商品" sheetId="116" state="hidden" r:id="rId29"/>
    <sheet name="在用周转材料" sheetId="26" state="hidden" r:id="rId30"/>
    <sheet name="一年到期非流动资产" sheetId="31" state="hidden" r:id="rId31"/>
    <sheet name="其他流动资产" sheetId="32" state="hidden" r:id="rId32"/>
    <sheet name="非流动资产汇总" sheetId="125" state="hidden" r:id="rId33"/>
    <sheet name="可供出售金融资产汇总" sheetId="33" state="hidden" r:id="rId34"/>
    <sheet name="可出售-股票" sheetId="34" state="hidden" r:id="rId35"/>
    <sheet name="可出售-债券" sheetId="35" state="hidden" r:id="rId36"/>
    <sheet name="可出售-其他" sheetId="123" state="hidden" r:id="rId37"/>
    <sheet name="持有到期投资" sheetId="124" state="hidden" r:id="rId38"/>
    <sheet name="长期应收" sheetId="127" state="hidden" r:id="rId39"/>
    <sheet name="股权投资" sheetId="36" state="hidden" r:id="rId40"/>
    <sheet name="4-5-1投资性房地产" sheetId="138" state="hidden" r:id="rId41"/>
    <sheet name="4-5-2投资性房地产" sheetId="139" state="hidden" r:id="rId42"/>
    <sheet name="4-5-3投资性地产" sheetId="140" state="hidden" r:id="rId43"/>
    <sheet name="4-5-4投资性地产" sheetId="141" state="hidden" r:id="rId44"/>
    <sheet name="房屋建筑物" sheetId="38" state="hidden" r:id="rId45"/>
    <sheet name="房01培训中心" sheetId="146" state="hidden" r:id="rId46"/>
    <sheet name="构筑物" sheetId="39" state="hidden" r:id="rId47"/>
    <sheet name="管道沟槽" sheetId="40" state="hidden" r:id="rId48"/>
    <sheet name="构01费用表" sheetId="147" state="hidden" r:id="rId49"/>
    <sheet name="明细表" sheetId="150" r:id="rId50"/>
    <sheet name="设备照片" sheetId="149" state="hidden" r:id="rId51"/>
    <sheet name="车辆" sheetId="42" state="hidden" r:id="rId52"/>
    <sheet name="电子设备" sheetId="43" state="hidden" r:id="rId53"/>
    <sheet name="土地" sheetId="120" state="hidden" r:id="rId54"/>
    <sheet name="在建工程汇总" sheetId="128" state="hidden" r:id="rId55"/>
    <sheet name="在建（土建）" sheetId="45" state="hidden" r:id="rId56"/>
    <sheet name="Sheet1" sheetId="145" state="hidden" r:id="rId57"/>
    <sheet name="在建（设备）" sheetId="46" state="hidden" r:id="rId58"/>
    <sheet name="工程物资" sheetId="44" state="hidden" r:id="rId59"/>
    <sheet name="固定资产清理" sheetId="47" state="hidden" r:id="rId60"/>
    <sheet name="生产性生物资产" sheetId="129" state="hidden" r:id="rId61"/>
    <sheet name="油气资产" sheetId="130" state="hidden" r:id="rId62"/>
    <sheet name="无形资产汇总" sheetId="131" state="hidden" r:id="rId63"/>
    <sheet name="无形-土地" sheetId="49" state="hidden" r:id="rId64"/>
    <sheet name="无形-矿业权" sheetId="142" state="hidden" r:id="rId65"/>
    <sheet name="无形-其他" sheetId="50" state="hidden" r:id="rId66"/>
    <sheet name="开发支出" sheetId="132" state="hidden" r:id="rId67"/>
    <sheet name="商誉" sheetId="133" state="hidden" r:id="rId68"/>
    <sheet name="长期待摊费用" sheetId="52" state="hidden" r:id="rId69"/>
    <sheet name="递延所得税资产" sheetId="54" state="hidden" r:id="rId70"/>
    <sheet name="其他非流动资产" sheetId="53" state="hidden" r:id="rId71"/>
    <sheet name="流动负债汇总" sheetId="55" state="hidden" r:id="rId72"/>
    <sheet name="短期借款" sheetId="56" state="hidden" r:id="rId73"/>
    <sheet name="交易性金融负债" sheetId="134" state="hidden" r:id="rId74"/>
    <sheet name="应付票据" sheetId="57" state="hidden" r:id="rId75"/>
    <sheet name="应付账款" sheetId="58" state="hidden" r:id="rId76"/>
    <sheet name="预收账款" sheetId="59" state="hidden" r:id="rId77"/>
    <sheet name="职工薪酬" sheetId="62" state="hidden" r:id="rId78"/>
    <sheet name="应交税费" sheetId="64" state="hidden" r:id="rId79"/>
    <sheet name="应付利息" sheetId="135" state="hidden" r:id="rId80"/>
    <sheet name="应付股利（利润）" sheetId="65" state="hidden" r:id="rId81"/>
    <sheet name="其他应付款" sheetId="61" state="hidden" r:id="rId82"/>
    <sheet name="一年到期非流动负债" sheetId="68" state="hidden" r:id="rId83"/>
    <sheet name="其他流动负债" sheetId="69" state="hidden" r:id="rId84"/>
    <sheet name="非流动负债汇总 " sheetId="70" state="hidden" r:id="rId85"/>
    <sheet name="长期借款" sheetId="71" state="hidden" r:id="rId86"/>
    <sheet name="应付债券" sheetId="110" state="hidden" r:id="rId87"/>
    <sheet name="长期应付款" sheetId="73" state="hidden" r:id="rId88"/>
    <sheet name="专项应付款" sheetId="111" state="hidden" r:id="rId89"/>
    <sheet name="预计负债" sheetId="136" state="hidden" r:id="rId90"/>
    <sheet name="递延所得税负债" sheetId="76" state="hidden" r:id="rId91"/>
    <sheet name="其他非流动负债" sheetId="96" state="hidden" r:id="rId92"/>
    <sheet name="00000000" sheetId="78" state="hidden" r:id="rId93"/>
  </sheets>
  <externalReferences>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s>
  <definedNames>
    <definedName name="_xlnm._FilterDatabase" localSheetId="17" hidden="1">预付账款!$A$1:$L$85</definedName>
    <definedName name="_xlnm._FilterDatabase" localSheetId="29" hidden="1">在用周转材料!$A$6:$R$25</definedName>
    <definedName name="_xlnm._FilterDatabase" localSheetId="52" hidden="1">电子设备!$A$1:$AE$167</definedName>
    <definedName name="_xlnm._FilterDatabase" localSheetId="49" hidden="1">明细表!$A$4:$E$65</definedName>
    <definedName name="_xlnm._FilterDatabase" localSheetId="46" hidden="1">构筑物!$A$6:$AL$28</definedName>
    <definedName name="_?">#N/A</definedName>
    <definedName name="_??????">#N/A</definedName>
    <definedName name="_13" localSheetId="45">#REF!</definedName>
    <definedName name="_13" localSheetId="48">#REF!</definedName>
    <definedName name="_13" localSheetId="49">#REF!</definedName>
    <definedName name="_13" localSheetId="50">#REF!</definedName>
    <definedName name="_13">#REF!</definedName>
    <definedName name="_Fill" localSheetId="45" hidden="1">[1]eqpmad2!#REF!</definedName>
    <definedName name="_Fill" localSheetId="48" hidden="1">[1]eqpmad2!#REF!</definedName>
    <definedName name="_Fill" localSheetId="49" hidden="1">[1]eqpmad2!#REF!</definedName>
    <definedName name="_Fill" localSheetId="50" hidden="1">[1]eqpmad2!#REF!</definedName>
    <definedName name="_Fill" hidden="1">[1]eqpmad2!#REF!</definedName>
    <definedName name="_Key1" localSheetId="45" hidden="1">#REF!</definedName>
    <definedName name="_Key1" localSheetId="48" hidden="1">#REF!</definedName>
    <definedName name="_Key1" localSheetId="49" hidden="1">#REF!</definedName>
    <definedName name="_Key1" localSheetId="50" hidden="1">#REF!</definedName>
    <definedName name="_Key1" hidden="1">#REF!</definedName>
    <definedName name="_Order1" hidden="1">255</definedName>
    <definedName name="_PA7" localSheetId="45">'[2]SW-TEO'!#REF!</definedName>
    <definedName name="_PA7" localSheetId="48">'[2]SW-TEO'!#REF!</definedName>
    <definedName name="_PA7" localSheetId="49">'[2]SW-TEO'!#REF!</definedName>
    <definedName name="_PA7" localSheetId="50">'[2]SW-TEO'!#REF!</definedName>
    <definedName name="_PA7">'[2]SW-TEO'!#REF!</definedName>
    <definedName name="_PA8" localSheetId="48">'[2]SW-TEO'!#REF!</definedName>
    <definedName name="_PA8" localSheetId="49">'[2]SW-TEO'!#REF!</definedName>
    <definedName name="_PA8" localSheetId="50">'[2]SW-TEO'!#REF!</definedName>
    <definedName name="_PA8">'[2]SW-TEO'!#REF!</definedName>
    <definedName name="_PD1" localSheetId="48">'[2]SW-TEO'!#REF!</definedName>
    <definedName name="_PD1" localSheetId="49">'[2]SW-TEO'!#REF!</definedName>
    <definedName name="_PD1">'[2]SW-TEO'!#REF!</definedName>
    <definedName name="_PE12" localSheetId="48">'[2]SW-TEO'!#REF!</definedName>
    <definedName name="_PE12" localSheetId="49">'[2]SW-TEO'!#REF!</definedName>
    <definedName name="_PE12">'[2]SW-TEO'!#REF!</definedName>
    <definedName name="_PE6" localSheetId="48">'[2]SW-TEO'!#REF!</definedName>
    <definedName name="_PE6" localSheetId="49">'[2]SW-TEO'!#REF!</definedName>
    <definedName name="_PE6">'[2]SW-TEO'!#REF!</definedName>
    <definedName name="_PE8" localSheetId="48">'[2]SW-TEO'!#REF!</definedName>
    <definedName name="_PE8" localSheetId="49">'[2]SW-TEO'!#REF!</definedName>
    <definedName name="_PE8">'[2]SW-TEO'!#REF!</definedName>
    <definedName name="_PE9" localSheetId="48">'[2]SW-TEO'!#REF!</definedName>
    <definedName name="_PE9" localSheetId="49">'[2]SW-TEO'!#REF!</definedName>
    <definedName name="_PE9">'[2]SW-TEO'!#REF!</definedName>
    <definedName name="_PH1" localSheetId="48">'[2]SW-TEO'!#REF!</definedName>
    <definedName name="_PH1" localSheetId="49">'[2]SW-TEO'!#REF!</definedName>
    <definedName name="_PH1">'[2]SW-TEO'!#REF!</definedName>
    <definedName name="_PI1" localSheetId="48">'[2]SW-TEO'!#REF!</definedName>
    <definedName name="_PI1" localSheetId="49">'[2]SW-TEO'!#REF!</definedName>
    <definedName name="_PI1">'[2]SW-TEO'!#REF!</definedName>
    <definedName name="_PK1" localSheetId="48">'[2]SW-TEO'!#REF!</definedName>
    <definedName name="_PK1" localSheetId="49">'[2]SW-TEO'!#REF!</definedName>
    <definedName name="_PK1">'[2]SW-TEO'!#REF!</definedName>
    <definedName name="_PK3" localSheetId="48">'[2]SW-TEO'!#REF!</definedName>
    <definedName name="_PK3" localSheetId="49">'[2]SW-TEO'!#REF!</definedName>
    <definedName name="_PK3">'[2]SW-TEO'!#REF!</definedName>
    <definedName name="_Sort" localSheetId="45" hidden="1">#REF!</definedName>
    <definedName name="_Sort" localSheetId="48" hidden="1">#REF!</definedName>
    <definedName name="_Sort" localSheetId="49" hidden="1">#REF!</definedName>
    <definedName name="_Sort" localSheetId="50" hidden="1">#REF!</definedName>
    <definedName name="_Sort" hidden="1">#REF!</definedName>
    <definedName name="_YS1" localSheetId="45">#REF!</definedName>
    <definedName name="_YS1" localSheetId="48">#REF!</definedName>
    <definedName name="_YS1" localSheetId="49">#REF!</definedName>
    <definedName name="_YS1" localSheetId="50">#REF!</definedName>
    <definedName name="_YS1">#REF!</definedName>
    <definedName name="_YS2" localSheetId="48">'[3]YS02-02'!#REF!</definedName>
    <definedName name="_YS2" localSheetId="49">'[3]YS02-02'!#REF!</definedName>
    <definedName name="_YS2" localSheetId="50">'[3]YS02-02'!#REF!</definedName>
    <definedName name="_YS2">'[3]YS02-02'!#REF!</definedName>
    <definedName name="a" localSheetId="45">#REF!</definedName>
    <definedName name="a" localSheetId="48">#REF!</definedName>
    <definedName name="a" localSheetId="49">#REF!</definedName>
    <definedName name="a" localSheetId="50">#REF!</definedName>
    <definedName name="a">#REF!</definedName>
    <definedName name="aa" localSheetId="45">#REF!</definedName>
    <definedName name="aa" localSheetId="48">#REF!</definedName>
    <definedName name="aa" localSheetId="49">#REF!</definedName>
    <definedName name="aa" localSheetId="50">#REF!</definedName>
    <definedName name="aa">#REF!</definedName>
    <definedName name="aiu_bottom" localSheetId="48">'[4]Financ. Overview'!#REF!</definedName>
    <definedName name="aiu_bottom" localSheetId="49">'[4]Financ. Overview'!#REF!</definedName>
    <definedName name="aiu_bottom" localSheetId="50">'[4]Financ. Overview'!#REF!</definedName>
    <definedName name="aiu_bottom">'[4]Financ. Overview'!#REF!</definedName>
    <definedName name="B.dbf" localSheetId="45">#REF!</definedName>
    <definedName name="B.dbf" localSheetId="48">#REF!</definedName>
    <definedName name="B.dbf" localSheetId="49">#REF!</definedName>
    <definedName name="B.dbf" localSheetId="50">#REF!</definedName>
    <definedName name="B.dbf">#REF!</definedName>
    <definedName name="cost" localSheetId="45">#REF!</definedName>
    <definedName name="cost" localSheetId="48">#REF!</definedName>
    <definedName name="cost" localSheetId="49">#REF!</definedName>
    <definedName name="cost" localSheetId="50">#REF!</definedName>
    <definedName name="cost">#REF!</definedName>
    <definedName name="Database">[5]工时统计!$A$1:$R$1134</definedName>
    <definedName name="Document_array" localSheetId="45">{"Book1","公路收费权测算表.xls"}</definedName>
    <definedName name="Document_array" localSheetId="48">{"Book1","公路收费权测算表.xls"}</definedName>
    <definedName name="Document_array" localSheetId="50">{"Book1","公路收费权测算表.xls"}</definedName>
    <definedName name="Document_array">{"Book1","公路收费权测算表.xls"}</definedName>
    <definedName name="fix2000.dbf" localSheetId="45">#REF!</definedName>
    <definedName name="fix2000.dbf" localSheetId="48">#REF!</definedName>
    <definedName name="fix2000.dbf" localSheetId="49">#REF!</definedName>
    <definedName name="fix2000.dbf" localSheetId="50">#REF!</definedName>
    <definedName name="fix2000.dbf">#REF!</definedName>
    <definedName name="fixlj2000.dbf" localSheetId="45">#REF!</definedName>
    <definedName name="fixlj2000.dbf" localSheetId="48">#REF!</definedName>
    <definedName name="fixlj2000.dbf" localSheetId="49">#REF!</definedName>
    <definedName name="fixlj2000.dbf" localSheetId="50">#REF!</definedName>
    <definedName name="fixlj2000.dbf">#REF!</definedName>
    <definedName name="FRC">[6]Main!$C$9</definedName>
    <definedName name="frst" localSheetId="45">#REF!,#REF!</definedName>
    <definedName name="frst" localSheetId="48">#REF!,#REF!</definedName>
    <definedName name="frst" localSheetId="49">#REF!,#REF!</definedName>
    <definedName name="frst" localSheetId="50">#REF!,#REF!</definedName>
    <definedName name="frst">#REF!,#REF!</definedName>
    <definedName name="hostfee">'[4]Financ. Overview'!$H$12</definedName>
    <definedName name="hraiu_bottom" localSheetId="48">'[4]Financ. Overview'!#REF!</definedName>
    <definedName name="hraiu_bottom" localSheetId="49">'[4]Financ. Overview'!#REF!</definedName>
    <definedName name="hraiu_bottom" localSheetId="50">'[4]Financ. Overview'!#REF!</definedName>
    <definedName name="hraiu_bottom">'[4]Financ. Overview'!#REF!</definedName>
    <definedName name="hvac" localSheetId="48">'[4]Financ. Overview'!#REF!</definedName>
    <definedName name="hvac" localSheetId="49">'[4]Financ. Overview'!#REF!</definedName>
    <definedName name="hvac" localSheetId="50">'[4]Financ. Overview'!#REF!</definedName>
    <definedName name="hvac">'[4]Financ. Overview'!#REF!</definedName>
    <definedName name="HWSheet">1</definedName>
    <definedName name="m" localSheetId="45">#REF!</definedName>
    <definedName name="m" localSheetId="48">#REF!</definedName>
    <definedName name="m" localSheetId="49">#REF!</definedName>
    <definedName name="m" localSheetId="50">#REF!</definedName>
    <definedName name="m">#REF!</definedName>
    <definedName name="Module.Prix_SMC">[7]!Module.Prix_SMC</definedName>
    <definedName name="n" localSheetId="45">#REF!</definedName>
    <definedName name="n" localSheetId="48">#REF!</definedName>
    <definedName name="n" localSheetId="49">#REF!</definedName>
    <definedName name="n" localSheetId="50">#REF!</definedName>
    <definedName name="n">#REF!</definedName>
    <definedName name="OS" localSheetId="45">[8]Open!#REF!</definedName>
    <definedName name="OS" localSheetId="48">[8]Open!#REF!</definedName>
    <definedName name="OS" localSheetId="49">[8]Open!#REF!</definedName>
    <definedName name="OS" localSheetId="50">[8]Open!#REF!</definedName>
    <definedName name="OS">[8]Open!#REF!</definedName>
    <definedName name="pr_toolbox">[4]Toolbox!$A$3:$I$80</definedName>
    <definedName name="PRCGAAP" localSheetId="45">#REF!</definedName>
    <definedName name="PRCGAAP" localSheetId="48">#REF!</definedName>
    <definedName name="PRCGAAP" localSheetId="49">#REF!</definedName>
    <definedName name="PRCGAAP" localSheetId="50">#REF!</definedName>
    <definedName name="PRCGAAP">#REF!</definedName>
    <definedName name="PRCGAAP2" localSheetId="45">#REF!</definedName>
    <definedName name="PRCGAAP2" localSheetId="48">#REF!</definedName>
    <definedName name="PRCGAAP2" localSheetId="49">#REF!</definedName>
    <definedName name="PRCGAAP2" localSheetId="50">#REF!</definedName>
    <definedName name="PRCGAAP2">#REF!</definedName>
    <definedName name="_xlnm.Print_Area" localSheetId="26">'产成品（库存商品）'!$A$2:$O$31</definedName>
    <definedName name="_xlnm.Print_Area" localSheetId="21">存货汇总!$A$2:$G$29</definedName>
    <definedName name="_xlnm.Print_Area" localSheetId="52">电子设备!$A$2:$U$146</definedName>
    <definedName name="_xlnm.Print_Area" localSheetId="45">房01培训中心!$A$1:$Q$34</definedName>
    <definedName name="_xlnm.Print_Area" localSheetId="44">房屋建筑物!$A$2:$AF$31</definedName>
    <definedName name="_xlnm.Print_Area" localSheetId="32">非流动资产汇总!$2:$29</definedName>
    <definedName name="_xlnm.Print_Area" localSheetId="6">分类汇总!$A$2:$H$65</definedName>
    <definedName name="_xlnm.Print_Area" localSheetId="48">构01费用表!$A$1:$Q$34</definedName>
    <definedName name="_xlnm.Print_Area" localSheetId="46">构筑物!$A$2:$U$32</definedName>
    <definedName name="_xlnm.Print_Area" localSheetId="49">明细表!$A$1:$E$65</definedName>
    <definedName name="_xlnm.Print_Area" localSheetId="71">流动负债汇总!$2:$29</definedName>
    <definedName name="_xlnm.Print_Area" localSheetId="7">流动汇总!$A$2:$I$29</definedName>
    <definedName name="_xlnm.Print_Area" localSheetId="81">其他应付款!$A$2:$I$29</definedName>
    <definedName name="_xlnm.Print_Area" localSheetId="20">其他应收款!$A$2:$S$29</definedName>
    <definedName name="_xlnm.Print_Area" localSheetId="50">设备照片!$A$1:$D$48</definedName>
    <definedName name="_xlnm.Print_Area" localSheetId="8">现金!$2:$29</definedName>
    <definedName name="_xlnm.Print_Area" localSheetId="9">银行存款!$A$2:$K$30</definedName>
    <definedName name="_xlnm.Print_Area" localSheetId="78">应交税费!$2:$29</definedName>
    <definedName name="_xlnm.Print_Area" localSheetId="16">应收账款!$A$2:$S$29</definedName>
    <definedName name="_xlnm.Print_Area" localSheetId="17">预付账款!$A$2:$K$85</definedName>
    <definedName name="_xlnm.Print_Area" localSheetId="76">预收账款!$A$2:$I$29</definedName>
    <definedName name="_xlnm.Print_Area" localSheetId="23">原材料!$A$2:$O$10</definedName>
    <definedName name="_xlnm.Print_Area" localSheetId="27">'在产品（自制半成品）'!$A$2:$O$30</definedName>
    <definedName name="_xlnm.Print_Area" localSheetId="55">'在建（土建）'!$A$2:$T$57</definedName>
    <definedName name="_xlnm.Print_Area" localSheetId="24">在库周转材料!$A$2:$O$98</definedName>
    <definedName name="_xlnm.Print_Area" localSheetId="77">职工薪酬!$A$2:$H$29</definedName>
    <definedName name="_xlnm.Print_Area">#REF!</definedName>
    <definedName name="Print_Area_MI" localSheetId="45">#REF!</definedName>
    <definedName name="Print_Area_MI" localSheetId="48">#REF!</definedName>
    <definedName name="Print_Area_MI" localSheetId="49">#REF!</definedName>
    <definedName name="Print_Area_MI" localSheetId="50">#REF!</definedName>
    <definedName name="Print_Area_MI">#REF!</definedName>
    <definedName name="print_area1" localSheetId="45">#REF!</definedName>
    <definedName name="print_area1" localSheetId="48">#REF!</definedName>
    <definedName name="print_area1" localSheetId="49">#REF!</definedName>
    <definedName name="print_area1" localSheetId="50">#REF!</definedName>
    <definedName name="print_area1">#REF!</definedName>
    <definedName name="_xlnm.Print_Titles" localSheetId="26">'产成品（库存商品）'!$2:$6</definedName>
    <definedName name="_xlnm.Print_Titles" localSheetId="21">存货汇总!$2:$5</definedName>
    <definedName name="_xlnm.Print_Titles" localSheetId="52">电子设备!$2:$6</definedName>
    <definedName name="_xlnm.Print_Titles" localSheetId="44">房屋建筑物!$2:$6</definedName>
    <definedName name="_xlnm.Print_Titles" localSheetId="6">分类汇总!$2:$5</definedName>
    <definedName name="_xlnm.Print_Titles" localSheetId="49">明细表!$1:$3</definedName>
    <definedName name="_xlnm.Print_Titles" localSheetId="7">流动汇总!$2:$5</definedName>
    <definedName name="_xlnm.Print_Titles" localSheetId="20">其他应收款!$2:$5</definedName>
    <definedName name="_xlnm.Print_Titles" localSheetId="50">设备照片!$1:$3</definedName>
    <definedName name="_xlnm.Print_Titles" localSheetId="17">预付账款!$2:$5</definedName>
    <definedName name="_xlnm.Print_Titles" localSheetId="23">原材料!$2:$6</definedName>
    <definedName name="_xlnm.Print_Titles" localSheetId="27">'在产品（自制半成品）'!$2:$6</definedName>
    <definedName name="_xlnm.Print_Titles" localSheetId="55">'在建（土建）'!$2:$5</definedName>
    <definedName name="_xlnm.Print_Titles" localSheetId="24">在库周转材料!$2:$6</definedName>
    <definedName name="Prix_SMC">[7]!Prix_SMC</definedName>
    <definedName name="qerirwe" localSheetId="45">#REF!</definedName>
    <definedName name="qerirwe" localSheetId="48">#REF!</definedName>
    <definedName name="qerirwe" localSheetId="49">#REF!</definedName>
    <definedName name="qerirwe" localSheetId="50">#REF!</definedName>
    <definedName name="qerirwe">#REF!</definedName>
    <definedName name="s_c_list">[9]Toolbox!$A$7:$H$969</definedName>
    <definedName name="SCG" localSheetId="48">'[10]G.1R-Shou COP Gf'!#REF!</definedName>
    <definedName name="SCG" localSheetId="49">'[10]G.1R-Shou COP Gf'!#REF!</definedName>
    <definedName name="SCG" localSheetId="50">'[10]G.1R-Shou COP Gf'!#REF!</definedName>
    <definedName name="SCG">'[10]G.1R-Shou COP Gf'!#REF!</definedName>
    <definedName name="sdlfee">'[4]Financ. Overview'!$H$13</definedName>
    <definedName name="solar_ratio">'[11]POWER ASSUMPTIONS'!$H$7</definedName>
    <definedName name="ss7fee">'[4]Financ. Overview'!$H$18</definedName>
    <definedName name="subsfee">'[4]Financ. Overview'!$H$14</definedName>
    <definedName name="toolbox">[12]Toolbox!$C$5:$T$1578</definedName>
    <definedName name="UFPrn20001231102643" localSheetId="45">#REF!</definedName>
    <definedName name="UFPrn20001231102643" localSheetId="48">#REF!</definedName>
    <definedName name="UFPrn20001231102643" localSheetId="49">#REF!</definedName>
    <definedName name="UFPrn20001231102643" localSheetId="50">#REF!</definedName>
    <definedName name="UFPrn20001231102643">#REF!</definedName>
    <definedName name="UFPrn20020805135038" localSheetId="45">'[13]2002.1-6管理费用'!#REF!</definedName>
    <definedName name="UFPrn20020805135038" localSheetId="48">'[13]2002.1-6管理费用'!#REF!</definedName>
    <definedName name="UFPrn20020805135038" localSheetId="49">'[13]2002.1-6管理费用'!#REF!</definedName>
    <definedName name="UFPrn20020805135038" localSheetId="50">'[13]2002.1-6管理费用'!#REF!</definedName>
    <definedName name="UFPrn20020805135038">'[13]2002.1-6管理费用'!#REF!</definedName>
    <definedName name="UFPrn20020913104913" localSheetId="45">#REF!</definedName>
    <definedName name="UFPrn20020913104913" localSheetId="48">#REF!</definedName>
    <definedName name="UFPrn20020913104913" localSheetId="49">#REF!</definedName>
    <definedName name="UFPrn20020913104913" localSheetId="50">#REF!</definedName>
    <definedName name="UFPrn20020913104913">#REF!</definedName>
    <definedName name="UFPrn20020914163526" localSheetId="45">#REF!</definedName>
    <definedName name="UFPrn20020914163526" localSheetId="48">#REF!</definedName>
    <definedName name="UFPrn20020914163526" localSheetId="49">#REF!</definedName>
    <definedName name="UFPrn20020914163526" localSheetId="50">#REF!</definedName>
    <definedName name="UFPrn20020914163526">#REF!</definedName>
    <definedName name="UFPrn20020914163555" localSheetId="45">#REF!</definedName>
    <definedName name="UFPrn20020914163555" localSheetId="48">#REF!</definedName>
    <definedName name="UFPrn20020914163555" localSheetId="49">#REF!</definedName>
    <definedName name="UFPrn20020914163555" localSheetId="50">#REF!</definedName>
    <definedName name="UFPrn20020914163555">#REF!</definedName>
    <definedName name="UFPrn20020920095026" localSheetId="45">#REF!</definedName>
    <definedName name="UFPrn20020920095026" localSheetId="48">#REF!</definedName>
    <definedName name="UFPrn20020920095026" localSheetId="49">#REF!</definedName>
    <definedName name="UFPrn20020920095026" localSheetId="50">#REF!</definedName>
    <definedName name="UFPrn20020920095026">#REF!</definedName>
    <definedName name="UFPrn20030513144139" localSheetId="45">#REF!</definedName>
    <definedName name="UFPrn20030513144139" localSheetId="48">#REF!</definedName>
    <definedName name="UFPrn20030513144139" localSheetId="49">#REF!</definedName>
    <definedName name="UFPrn20030513144139" localSheetId="50">#REF!</definedName>
    <definedName name="UFPrn20030513144139">#REF!</definedName>
    <definedName name="UFPrn20030513214425" localSheetId="45">#REF!</definedName>
    <definedName name="UFPrn20030513214425" localSheetId="48">#REF!</definedName>
    <definedName name="UFPrn20030513214425" localSheetId="49">#REF!</definedName>
    <definedName name="UFPrn20030513214425" localSheetId="50">#REF!</definedName>
    <definedName name="UFPrn20030513214425">#REF!</definedName>
    <definedName name="UFPrn20030514101052" localSheetId="48">[14]预收帐款!#REF!</definedName>
    <definedName name="UFPrn20030514101052" localSheetId="49">[14]预收帐款!#REF!</definedName>
    <definedName name="UFPrn20030514101052" localSheetId="50">[14]预收帐款!#REF!</definedName>
    <definedName name="UFPrn20030514101052">[14]预收帐款!#REF!</definedName>
    <definedName name="UFPrn20030517160435" localSheetId="45">#REF!</definedName>
    <definedName name="UFPrn20030517160435" localSheetId="48">#REF!</definedName>
    <definedName name="UFPrn20030517160435" localSheetId="49">#REF!</definedName>
    <definedName name="UFPrn20030517160435" localSheetId="50">#REF!</definedName>
    <definedName name="UFPrn20030517160435">#REF!</definedName>
    <definedName name="UFPrn20041020141251" localSheetId="45">#REF!</definedName>
    <definedName name="UFPrn20041020141251" localSheetId="48">#REF!</definedName>
    <definedName name="UFPrn20041020141251" localSheetId="49">#REF!</definedName>
    <definedName name="UFPrn20041020141251" localSheetId="50">#REF!</definedName>
    <definedName name="UFPrn20041020141251">#REF!</definedName>
    <definedName name="V5.1Fee">'[4]Financ. Overview'!$H$15</definedName>
    <definedName name="Work_Program_By_Area_List" localSheetId="45">#REF!</definedName>
    <definedName name="Work_Program_By_Area_List" localSheetId="48">#REF!</definedName>
    <definedName name="Work_Program_By_Area_List" localSheetId="49">#REF!</definedName>
    <definedName name="Work_Program_By_Area_List" localSheetId="50">#REF!</definedName>
    <definedName name="Work_Program_By_Area_List">#REF!</definedName>
    <definedName name="Z32_Cost_red" localSheetId="45">'[4]Financ. Overview'!#REF!</definedName>
    <definedName name="Z32_Cost_red" localSheetId="48">'[4]Financ. Overview'!#REF!</definedName>
    <definedName name="Z32_Cost_red" localSheetId="49">'[4]Financ. Overview'!#REF!</definedName>
    <definedName name="Z32_Cost_red" localSheetId="50">'[4]Financ. Overview'!#REF!</definedName>
    <definedName name="Z32_Cost_red">'[4]Financ. Overview'!#REF!</definedName>
    <definedName name="zjgch2000.dbf" localSheetId="45">#REF!</definedName>
    <definedName name="zjgch2000.dbf" localSheetId="48">#REF!</definedName>
    <definedName name="zjgch2000.dbf" localSheetId="49">#REF!</definedName>
    <definedName name="zjgch2000.dbf" localSheetId="50">#REF!</definedName>
    <definedName name="zjgch2000.dbf">#REF!</definedName>
    <definedName name="财务软件">[7]!财务软件</definedName>
    <definedName name="陈勇" localSheetId="45">#REF!</definedName>
    <definedName name="陈勇" localSheetId="48">#REF!</definedName>
    <definedName name="陈勇" localSheetId="49">#REF!</definedName>
    <definedName name="陈勇" localSheetId="50">#REF!</definedName>
    <definedName name="陈勇">#REF!</definedName>
    <definedName name="成本法2" localSheetId="45">#REF!</definedName>
    <definedName name="成本法2" localSheetId="48">#REF!</definedName>
    <definedName name="成本法2" localSheetId="49">#REF!</definedName>
    <definedName name="成本法2" localSheetId="50">#REF!</definedName>
    <definedName name="成本法2">#REF!</definedName>
    <definedName name="大多数">[15]XL4Poppy!$A$15</definedName>
    <definedName name="单位名称">[16]信息表!$C$3</definedName>
    <definedName name="分录科目名称">[17]名称!$B$2:$B$279</definedName>
    <definedName name="固定资产" localSheetId="50">[18]XL4Poppy!$A$15</definedName>
    <definedName name="固定资产">[18]XL4Poppy!$A$15</definedName>
    <definedName name="固定资产11" localSheetId="45">#REF!</definedName>
    <definedName name="固定资产11" localSheetId="48">#REF!</definedName>
    <definedName name="固定资产11" localSheetId="49">#REF!</definedName>
    <definedName name="固定资产11" localSheetId="50">#REF!</definedName>
    <definedName name="固定资产11">#REF!</definedName>
    <definedName name="固定资产5406">[19]清单12.31!$A$1:$Q$170</definedName>
    <definedName name="固定资产及累计折旧明细帐">[5]工时统计!$A$1:$O$40</definedName>
    <definedName name="固定资产清单">[5]工时统计!$A$1:$Q$170</definedName>
    <definedName name="科目余额表">[20]物资采购含税转出!$B$3:$D$113</definedName>
    <definedName name="年初短期投资" localSheetId="45">#REF!</definedName>
    <definedName name="年初短期投资" localSheetId="48">#REF!</definedName>
    <definedName name="年初短期投资" localSheetId="49">#REF!</definedName>
    <definedName name="年初短期投资" localSheetId="50">#REF!</definedName>
    <definedName name="年初短期投资">#REF!</definedName>
    <definedName name="年初货币资金" localSheetId="45">#REF!</definedName>
    <definedName name="年初货币资金" localSheetId="48">#REF!</definedName>
    <definedName name="年初货币资金" localSheetId="49">#REF!</definedName>
    <definedName name="年初货币资金" localSheetId="50">#REF!</definedName>
    <definedName name="年初货币资金">#REF!</definedName>
    <definedName name="年初应收票据" localSheetId="45">#REF!</definedName>
    <definedName name="年初应收票据" localSheetId="48">#REF!</definedName>
    <definedName name="年初应收票据" localSheetId="49">#REF!</definedName>
    <definedName name="年初应收票据" localSheetId="50">#REF!</definedName>
    <definedName name="年初应收票据">#REF!</definedName>
    <definedName name="期末">[16]信息表!$C$8</definedName>
    <definedName name="其他应收款性质">'[21]Validation source'!$J$4:$J$11</definedName>
    <definedName name="商标采购.dbf" localSheetId="45">#REF!</definedName>
    <definedName name="商标采购.dbf" localSheetId="48">#REF!</definedName>
    <definedName name="商标采购.dbf" localSheetId="49">#REF!</definedName>
    <definedName name="商标采购.dbf" localSheetId="50">#REF!</definedName>
    <definedName name="商标采购.dbf">#REF!</definedName>
    <definedName name="土地18" localSheetId="45">{"Book1","公路收费权测算表.xls"}</definedName>
    <definedName name="土地18" localSheetId="48">{"Book1","公路收费权测算表.xls"}</definedName>
    <definedName name="土地18" localSheetId="50">{"Book1","公路收费权测算表.xls"}</definedName>
    <definedName name="土地18">{"Book1","公路收费权测算表.xls"}</definedName>
    <definedName name="我">[7]!我</definedName>
    <definedName name="系统类型">[22]信息表!$C$10</definedName>
    <definedName name="新" localSheetId="45">#REF!</definedName>
    <definedName name="新" localSheetId="48">#REF!</definedName>
    <definedName name="新" localSheetId="49">#REF!</definedName>
    <definedName name="新" localSheetId="50">#REF!</definedName>
    <definedName name="新">#REF!</definedName>
    <definedName name="新1新" localSheetId="45">#REF!</definedName>
    <definedName name="新1新" localSheetId="48">#REF!</definedName>
    <definedName name="新1新" localSheetId="49">#REF!</definedName>
    <definedName name="新1新" localSheetId="50">#REF!</definedName>
    <definedName name="新1新">#REF!</definedName>
    <definedName name="虞洁莹" localSheetId="45">#REF!</definedName>
    <definedName name="虞洁莹" localSheetId="48">#REF!</definedName>
    <definedName name="虞洁莹" localSheetId="49">#REF!</definedName>
    <definedName name="虞洁莹" localSheetId="50">#REF!</definedName>
    <definedName name="虞洁莹">#REF!</definedName>
    <definedName name="预付帐款04年4月">[7]!预付帐款04年4月</definedName>
    <definedName name="制造">[7]!制造</definedName>
    <definedName name="전" localSheetId="45">#REF!</definedName>
    <definedName name="전" localSheetId="48">#REF!</definedName>
    <definedName name="전" localSheetId="49">#REF!</definedName>
    <definedName name="전" localSheetId="50">#REF!</definedName>
    <definedName name="전">#REF!</definedName>
    <definedName name="주택사업본부" localSheetId="45">#REF!</definedName>
    <definedName name="주택사업본부" localSheetId="48">#REF!</definedName>
    <definedName name="주택사업본부" localSheetId="49">#REF!</definedName>
    <definedName name="주택사업본부" localSheetId="50">#REF!</definedName>
    <definedName name="주택사업본부">#REF!</definedName>
    <definedName name="철구사업본부" localSheetId="45">#REF!</definedName>
    <definedName name="철구사업본부" localSheetId="48">#REF!</definedName>
    <definedName name="철구사업본부" localSheetId="49">#REF!</definedName>
    <definedName name="철구사업본부" localSheetId="50">#REF!</definedName>
    <definedName name="철구사업본부">#REF!</definedName>
    <definedName name="_xlnm._FilterDatabase" localSheetId="23" hidden="1">原材料!$A$6:$P$6</definedName>
    <definedName name="_xlnm.Print_Area" localSheetId="29">在用周转材料!$A$2:$P$29</definedName>
    <definedName name="_xlnm.Print_Titles" localSheetId="29">在用周转材料!$2:$6</definedName>
  </definedNames>
  <calcPr calcId="144525" fullPrecision="0"/>
</workbook>
</file>

<file path=xl/comments1.xml><?xml version="1.0" encoding="utf-8"?>
<comments xmlns="http://schemas.openxmlformats.org/spreadsheetml/2006/main">
  <authors>
    <author>chenjie</author>
  </authors>
  <commentList>
    <comment ref="B6" authorId="0">
      <text>
        <r>
          <rPr>
            <sz val="9"/>
            <rFont val="宋体"/>
            <charset val="134"/>
          </rPr>
          <t xml:space="preserve">chenjie:
填写现金实物存放单位名称 </t>
        </r>
      </text>
    </comment>
    <comment ref="D6" authorId="0">
      <text>
        <r>
          <rPr>
            <sz val="9"/>
            <rFont val="宋体"/>
            <charset val="134"/>
          </rPr>
          <t xml:space="preserve">chenjie:
填写原币金额 </t>
        </r>
      </text>
    </comment>
    <comment ref="E6" authorId="0">
      <text>
        <r>
          <rPr>
            <sz val="9"/>
            <rFont val="宋体"/>
            <charset val="134"/>
          </rPr>
          <t>chenjie:
评估基准日汇率为中间价</t>
        </r>
      </text>
    </comment>
  </commentList>
</comments>
</file>

<file path=xl/comments10.xml><?xml version="1.0" encoding="utf-8"?>
<comments xmlns="http://schemas.openxmlformats.org/spreadsheetml/2006/main">
  <authors>
    <author>chenjie</author>
  </authors>
  <commentList>
    <comment ref="B6" authorId="0">
      <text>
        <r>
          <rPr>
            <sz val="9"/>
            <rFont val="宋体"/>
            <charset val="134"/>
          </rPr>
          <t>chenjie:
填入债券名称如：“3年期国库券”、“5年期电力基金债券”等</t>
        </r>
      </text>
    </comment>
    <comment ref="C6" authorId="0">
      <text>
        <r>
          <rPr>
            <sz val="9"/>
            <rFont val="宋体"/>
            <charset val="134"/>
          </rPr>
          <t>chenjie:
购买日</t>
        </r>
      </text>
    </comment>
    <comment ref="J6" authorId="0">
      <text>
        <r>
          <rPr>
            <sz val="9"/>
            <rFont val="宋体"/>
            <charset val="134"/>
          </rPr>
          <t>chenjie:
设定抵押的债券应标明</t>
        </r>
      </text>
    </comment>
  </commentList>
</comments>
</file>

<file path=xl/comments11.xml><?xml version="1.0" encoding="utf-8"?>
<comments xmlns="http://schemas.openxmlformats.org/spreadsheetml/2006/main">
  <authors>
    <author>chenjie</author>
  </authors>
  <commentList>
    <comment ref="B6" authorId="0">
      <text>
        <r>
          <rPr>
            <sz val="9"/>
            <rFont val="宋体"/>
            <charset val="134"/>
          </rPr>
          <t>chenjie:
根据具体资产内容填写</t>
        </r>
      </text>
    </comment>
    <comment ref="J6" authorId="0">
      <text>
        <r>
          <rPr>
            <sz val="9"/>
            <rFont val="宋体"/>
            <charset val="134"/>
          </rPr>
          <t>chenjie:
因特殊原因转入的资产，应在备注栏简要说明原因，有可能发生损失的项目，应提供相关文件资料</t>
        </r>
      </text>
    </comment>
  </commentList>
</comments>
</file>

<file path=xl/comments12.xml><?xml version="1.0" encoding="utf-8"?>
<comments xmlns="http://schemas.openxmlformats.org/spreadsheetml/2006/main">
  <authors>
    <author>chenjie</author>
  </authors>
  <commentList>
    <comment ref="B6" authorId="0">
      <text>
        <r>
          <rPr>
            <sz val="9"/>
            <rFont val="宋体"/>
            <charset val="134"/>
          </rPr>
          <t>chenjie:
填列全称</t>
        </r>
      </text>
    </comment>
    <comment ref="C6" authorId="0">
      <text>
        <r>
          <rPr>
            <sz val="9"/>
            <rFont val="宋体"/>
            <charset val="134"/>
          </rPr>
          <t>chenjie:
指国家股、法人股、流通股等</t>
        </r>
      </text>
    </comment>
    <comment ref="D6" authorId="0">
      <text>
        <r>
          <rPr>
            <sz val="9"/>
            <rFont val="宋体"/>
            <charset val="134"/>
          </rPr>
          <t>chenjie:
指购买日或以其他方式（如非货币性交易换入、以债权换入等）取得股权的协议转让日</t>
        </r>
      </text>
    </comment>
    <comment ref="E6" authorId="0">
      <text>
        <r>
          <rPr>
            <sz val="9"/>
            <rFont val="宋体"/>
            <charset val="134"/>
          </rPr>
          <t>chenjie:
与股权证一致</t>
        </r>
      </text>
    </comment>
    <comment ref="F6" authorId="0">
      <text>
        <r>
          <rPr>
            <sz val="9"/>
            <rFont val="宋体"/>
            <charset val="134"/>
          </rPr>
          <t>chenjie:
与股权证一致</t>
        </r>
      </text>
    </comment>
    <comment ref="G6" authorId="0">
      <text>
        <r>
          <rPr>
            <sz val="9"/>
            <rFont val="宋体"/>
            <charset val="134"/>
          </rPr>
          <t>chenjie:
指基准日收盘价</t>
        </r>
      </text>
    </comment>
  </commentList>
</comments>
</file>

<file path=xl/comments13.xml><?xml version="1.0" encoding="utf-8"?>
<comments xmlns="http://schemas.openxmlformats.org/spreadsheetml/2006/main">
  <authors>
    <author>chenjie</author>
  </authors>
  <commentList>
    <comment ref="B6" authorId="0">
      <text>
        <r>
          <rPr>
            <sz val="9"/>
            <rFont val="宋体"/>
            <charset val="134"/>
          </rPr>
          <t>chenjie:
填列全称</t>
        </r>
      </text>
    </comment>
    <comment ref="C6" authorId="0">
      <text>
        <r>
          <rPr>
            <sz val="9"/>
            <rFont val="宋体"/>
            <charset val="134"/>
          </rPr>
          <t>如：XXXXX基金</t>
        </r>
      </text>
    </comment>
    <comment ref="D6" authorId="0">
      <text>
        <r>
          <rPr>
            <sz val="9"/>
            <rFont val="宋体"/>
            <charset val="134"/>
          </rPr>
          <t>chenjie:
指购买日或以其他方式（如非货币性交易换入、以债权换入等）取得股权的协议转让日</t>
        </r>
      </text>
    </comment>
    <comment ref="E6" authorId="0">
      <text>
        <r>
          <rPr>
            <sz val="9"/>
            <rFont val="宋体"/>
            <charset val="134"/>
          </rPr>
          <t>chenjie:
与股权证一致</t>
        </r>
      </text>
    </comment>
    <comment ref="F6" authorId="0">
      <text>
        <r>
          <rPr>
            <sz val="9"/>
            <rFont val="宋体"/>
            <charset val="134"/>
          </rPr>
          <t>chenjie:
指基准日收盘价</t>
        </r>
      </text>
    </comment>
  </commentList>
</comments>
</file>

<file path=xl/comments14.xml><?xml version="1.0" encoding="utf-8"?>
<comments xmlns="http://schemas.openxmlformats.org/spreadsheetml/2006/main">
  <authors>
    <author>chenjie</author>
  </authors>
  <commentList>
    <comment ref="B6" authorId="0">
      <text>
        <r>
          <rPr>
            <sz val="9"/>
            <rFont val="宋体"/>
            <charset val="134"/>
          </rPr>
          <t>chenjie:
债务单位名称应填列全称，不应以地名或不明确的简称或业务内容代替</t>
        </r>
      </text>
    </comment>
    <comment ref="C6" authorId="0">
      <text>
        <r>
          <rPr>
            <sz val="9"/>
            <rFont val="宋体"/>
            <charset val="134"/>
          </rPr>
          <t>chenjie:
如：“租赁XXXXXX”等</t>
        </r>
      </text>
    </comment>
    <comment ref="D6" authorId="0">
      <text>
        <r>
          <rPr>
            <sz val="9"/>
            <rFont val="宋体"/>
            <charset val="134"/>
          </rPr>
          <t>chenjie:
填列最后一笔借方发生额的日期；
日期填写形式(半角状态下)如：2002-6又如2001-11</t>
        </r>
      </text>
    </comment>
    <comment ref="J6" authorId="0">
      <text>
        <r>
          <rPr>
            <sz val="9"/>
            <rFont val="宋体"/>
            <charset val="134"/>
          </rPr>
          <t>chenjie:
1）欠款单位为关联方、总公司内部或本公司内部单位的，应在备注栏注明“关联方”、“总公司内部”“内部单位”；2） 涉诉款项应在备注中标明；3）评估基准日后已收回款项的，应注明日期如“2002年7月4日收回”；4）其他填表单位认为应说明的事项</t>
        </r>
      </text>
    </comment>
  </commentList>
</comments>
</file>

<file path=xl/comments15.xml><?xml version="1.0" encoding="utf-8"?>
<comments xmlns="http://schemas.openxmlformats.org/spreadsheetml/2006/main">
  <authors>
    <author>chenjie</author>
  </authors>
  <commentList>
    <comment ref="B8" authorId="0">
      <text>
        <r>
          <rPr>
            <sz val="9"/>
            <rFont val="宋体"/>
            <charset val="134"/>
          </rPr>
          <t>chenjie:
填写房产证编号,无证不填</t>
        </r>
      </text>
    </comment>
    <comment ref="E8" authorId="0">
      <text>
        <r>
          <rPr>
            <sz val="9"/>
            <rFont val="宋体"/>
            <charset val="134"/>
          </rPr>
          <t>chenjie:
如：“砖混、钢混、框架、砖木、简易”等，各类型结构的定义参见填表说明。</t>
        </r>
      </text>
    </comment>
    <comment ref="F8" authorId="0">
      <text>
        <r>
          <rPr>
            <sz val="9"/>
            <rFont val="宋体"/>
            <charset val="134"/>
          </rPr>
          <t>chenjie:
指竣工日期</t>
        </r>
      </text>
    </comment>
    <comment ref="G8" authorId="0">
      <text>
        <r>
          <rPr>
            <sz val="9"/>
            <rFont val="宋体"/>
            <charset val="134"/>
          </rPr>
          <t>chenjie:
m2或m3</t>
        </r>
      </text>
    </comment>
    <comment ref="H8" authorId="0">
      <text>
        <r>
          <rPr>
            <sz val="9"/>
            <rFont val="宋体"/>
            <charset val="134"/>
          </rPr>
          <t>chenjie:
(1)一般应填写房产证所填写的建筑面积值，如无房屋证，应填写工程概预算书上的面积值，否则就需要重新丈量；(2)对因改扩建已改变了原有建筑面积的，应以基准日实际建筑面积填报，但必须在备注中加以说明。注意：在增加面积的同时，应增加帐面原值及净值，如果增加面积的相应价值未入帐，应同时在备注中注明未入帐部分的建筑面积。</t>
        </r>
      </text>
    </comment>
    <comment ref="U8" authorId="0">
      <text>
        <r>
          <rPr>
            <sz val="9"/>
            <rFont val="宋体"/>
            <charset val="134"/>
          </rPr>
          <t>chenjie:
备注中须说明的事项：(1)对因改扩建已改变了原有建筑面积的；(2)在增加面积的同时，其相应价值未入帐的，注明未入帐部分的建筑面积。(3)盘盈资产及非正常状态下的房屋，如：“危房、已拆除、待报废”等(4)负数余额；(5)房屋管理部门确定为“违章建筑”的。</t>
        </r>
      </text>
    </comment>
  </commentList>
</comments>
</file>

<file path=xl/comments16.xml><?xml version="1.0" encoding="utf-8"?>
<comments xmlns="http://schemas.openxmlformats.org/spreadsheetml/2006/main">
  <authors>
    <author>chenjie</author>
  </authors>
  <commentList>
    <comment ref="B8" authorId="0">
      <text>
        <r>
          <rPr>
            <sz val="9"/>
            <rFont val="宋体"/>
            <charset val="134"/>
          </rPr>
          <t>chenjie:
填写房产证编号,无证不填</t>
        </r>
      </text>
    </comment>
    <comment ref="E8" authorId="0">
      <text>
        <r>
          <rPr>
            <sz val="9"/>
            <rFont val="宋体"/>
            <charset val="134"/>
          </rPr>
          <t>chenjie:
如：“砖混、钢混、框架、砖木、简易”等，各类型结构的定义参见填表说明。</t>
        </r>
      </text>
    </comment>
    <comment ref="F8" authorId="0">
      <text>
        <r>
          <rPr>
            <sz val="9"/>
            <rFont val="宋体"/>
            <charset val="134"/>
          </rPr>
          <t>chenjie:
指竣工日期</t>
        </r>
      </text>
    </comment>
    <comment ref="G8" authorId="0">
      <text>
        <r>
          <rPr>
            <sz val="9"/>
            <rFont val="宋体"/>
            <charset val="134"/>
          </rPr>
          <t>chenjie:
m2或m3</t>
        </r>
      </text>
    </comment>
    <comment ref="H8" authorId="0">
      <text>
        <r>
          <rPr>
            <sz val="9"/>
            <rFont val="宋体"/>
            <charset val="134"/>
          </rPr>
          <t>chenjie:
(1)一般应填写房产证所填写的建筑面积值，如无房屋证，应填写工程概预算书上的面积值，否则就需要重新丈量；(2)对因改扩建已改变了原有建筑面积的，应以基准日实际建筑面积填报，但必须在备注中加以说明。注意：在增加面积的同时，应增加帐面原值及净值，如果增加面积的相应价值未入帐，应同时在备注中注明未入帐部分的建筑面积。</t>
        </r>
      </text>
    </comment>
    <comment ref="R8" authorId="0">
      <text>
        <r>
          <rPr>
            <sz val="9"/>
            <rFont val="宋体"/>
            <charset val="134"/>
          </rPr>
          <t>chenjie:
备注中须说明的事项：(1)对因改扩建已改变了原有建筑面积的；(2)在增加面积的同时，其相应价值未入帐的，注明未入帐部分的建筑面积。(3)盘盈资产及非正常状态下的房屋，如：“危房、已拆除、待报废”等(4)负数余额；(5)房屋管理部门确定为“违章建筑”的。</t>
        </r>
      </text>
    </comment>
  </commentList>
</comments>
</file>

<file path=xl/comments17.xml><?xml version="1.0" encoding="utf-8"?>
<comments xmlns="http://schemas.openxmlformats.org/spreadsheetml/2006/main">
  <authors>
    <author>chenjie</author>
  </authors>
  <commentList>
    <comment ref="B7" authorId="0">
      <text>
        <r>
          <rPr>
            <sz val="9"/>
            <rFont val="宋体"/>
            <charset val="134"/>
          </rPr>
          <t>chenjie:
土地使用权证书的编号</t>
        </r>
      </text>
    </comment>
    <comment ref="E7" authorId="0">
      <text>
        <r>
          <rPr>
            <sz val="9"/>
            <rFont val="宋体"/>
            <charset val="134"/>
          </rPr>
          <t>chenjie:
所填内容应与土地证记录相符</t>
        </r>
      </text>
    </comment>
    <comment ref="F7" authorId="0">
      <text>
        <r>
          <rPr>
            <sz val="9"/>
            <rFont val="宋体"/>
            <charset val="134"/>
          </rPr>
          <t>chenjie:
所填内容应与土地证记录相符</t>
        </r>
      </text>
    </comment>
    <comment ref="G7" authorId="0">
      <text>
        <r>
          <rPr>
            <sz val="9"/>
            <rFont val="宋体"/>
            <charset val="134"/>
          </rPr>
          <t>chenjie:
所填内容应与土地证记录相符</t>
        </r>
      </text>
    </comment>
    <comment ref="I7" authorId="0">
      <text>
        <r>
          <rPr>
            <sz val="9"/>
            <rFont val="宋体"/>
            <charset val="134"/>
          </rPr>
          <t>chenjie:
所填内容应与土地证记录相符</t>
        </r>
      </text>
    </comment>
  </commentList>
</comments>
</file>

<file path=xl/comments18.xml><?xml version="1.0" encoding="utf-8"?>
<comments xmlns="http://schemas.openxmlformats.org/spreadsheetml/2006/main">
  <authors>
    <author>chenjie</author>
  </authors>
  <commentList>
    <comment ref="B7" authorId="0">
      <text>
        <r>
          <rPr>
            <sz val="9"/>
            <rFont val="宋体"/>
            <charset val="134"/>
          </rPr>
          <t>chenjie:
土地使用权证书的编号</t>
        </r>
      </text>
    </comment>
    <comment ref="E7" authorId="0">
      <text>
        <r>
          <rPr>
            <sz val="9"/>
            <rFont val="宋体"/>
            <charset val="134"/>
          </rPr>
          <t>chenjie:
所填内容应与土地证记录相符</t>
        </r>
      </text>
    </comment>
    <comment ref="F7" authorId="0">
      <text>
        <r>
          <rPr>
            <sz val="9"/>
            <rFont val="宋体"/>
            <charset val="134"/>
          </rPr>
          <t>chenjie:
所填内容应与土地证记录相符</t>
        </r>
      </text>
    </comment>
    <comment ref="G7" authorId="0">
      <text>
        <r>
          <rPr>
            <sz val="9"/>
            <rFont val="宋体"/>
            <charset val="134"/>
          </rPr>
          <t>chenjie:
所填内容应与土地证记录相符</t>
        </r>
      </text>
    </comment>
    <comment ref="I7" authorId="0">
      <text>
        <r>
          <rPr>
            <sz val="9"/>
            <rFont val="宋体"/>
            <charset val="134"/>
          </rPr>
          <t>chenjie:
所填内容应与土地证记录相符</t>
        </r>
      </text>
    </comment>
  </commentList>
</comments>
</file>

<file path=xl/comments19.xml><?xml version="1.0" encoding="utf-8"?>
<comments xmlns="http://schemas.openxmlformats.org/spreadsheetml/2006/main">
  <authors>
    <author xml:space="preserve"> 66</author>
    <author>chenjie</author>
    <author>Administrator</author>
  </authors>
  <commentList>
    <comment ref="BE5" authorId="0">
      <text>
        <r>
          <rPr>
            <sz val="9"/>
            <rFont val="宋体"/>
            <charset val="134"/>
          </rPr>
          <t>半年期贷款利率为6.56%，一年期贷款利率为7.47%，1－3年贷款利率为7.56%</t>
        </r>
      </text>
    </comment>
    <comment ref="F7" authorId="1">
      <text>
        <r>
          <rPr>
            <sz val="9"/>
            <rFont val="宋体"/>
            <charset val="134"/>
          </rPr>
          <t>chenjie:
如：“砖混、钢混、框架、砖木、简易”等，各类型结构的定义参见填表说明。</t>
        </r>
      </text>
    </comment>
    <comment ref="R7" authorId="1">
      <text>
        <r>
          <rPr>
            <sz val="9"/>
            <rFont val="宋体"/>
            <charset val="134"/>
          </rPr>
          <t>chenjie:
m2或m3</t>
        </r>
      </text>
    </comment>
    <comment ref="S7" authorId="1">
      <text>
        <r>
          <rPr>
            <sz val="9"/>
            <rFont val="宋体"/>
            <charset val="134"/>
          </rPr>
          <t>chenjie:
(1)一般应填写房产证所填写的建筑面积值，如无房屋证，应填写工程概预算书上的面积值，否则就需要重新丈量；(2)对因改扩建已改变了原有建筑面积的，应以基准日实际建筑面积填报，但必须在备注中加以说明。注意：在增加面积的同时，应增加帐面原值及净值，如果增加面积的相应价值未入帐，应同时在备注中注明未入帐部分的建筑面积。</t>
        </r>
      </text>
    </comment>
    <comment ref="AF7" authorId="1">
      <text>
        <r>
          <rPr>
            <sz val="9"/>
            <rFont val="宋体"/>
            <charset val="134"/>
          </rPr>
          <t>chenjie:
备注中须说明的事项：(1)对因改扩建已改变了原有建筑面积的；(2)在增加面积的同时，其相应价值未入帐的，注明未入帐部分的建筑面积。(3)盘盈资产及非正常状态下的房屋，如：“危房、已拆除、待报废”等(4)负数余额；(5)房屋管理部门确定为“违章建筑”的。</t>
        </r>
      </text>
    </comment>
    <comment ref="AY12" authorId="2">
      <text>
        <r>
          <rPr>
            <b/>
            <sz val="9"/>
            <rFont val="宋体"/>
            <charset val="134"/>
          </rPr>
          <t>与第</t>
        </r>
        <r>
          <rPr>
            <b/>
            <sz val="9"/>
            <rFont val="Tahoma"/>
            <charset val="134"/>
          </rPr>
          <t>1</t>
        </r>
        <r>
          <rPr>
            <b/>
            <sz val="9"/>
            <rFont val="宋体"/>
            <charset val="134"/>
          </rPr>
          <t>项相比，垫层较低</t>
        </r>
        <r>
          <rPr>
            <sz val="9"/>
            <rFont val="Tahoma"/>
            <charset val="134"/>
          </rPr>
          <t xml:space="preserve">
</t>
        </r>
      </text>
    </comment>
    <comment ref="R14" authorId="1">
      <text>
        <r>
          <rPr>
            <sz val="9"/>
            <rFont val="宋体"/>
            <charset val="134"/>
          </rPr>
          <t>chenjie:
m2或m3</t>
        </r>
      </text>
    </comment>
    <comment ref="R15" authorId="1">
      <text>
        <r>
          <rPr>
            <sz val="9"/>
            <rFont val="宋体"/>
            <charset val="134"/>
          </rPr>
          <t>chenjie:
m2或m3</t>
        </r>
      </text>
    </comment>
    <comment ref="R16" authorId="1">
      <text>
        <r>
          <rPr>
            <sz val="9"/>
            <rFont val="宋体"/>
            <charset val="134"/>
          </rPr>
          <t>chenjie:
m2或m3</t>
        </r>
      </text>
    </comment>
    <comment ref="R17" authorId="1">
      <text>
        <r>
          <rPr>
            <sz val="9"/>
            <rFont val="宋体"/>
            <charset val="134"/>
          </rPr>
          <t>chenjie:
m2或m3</t>
        </r>
      </text>
    </comment>
    <comment ref="R18" authorId="1">
      <text>
        <r>
          <rPr>
            <sz val="9"/>
            <rFont val="宋体"/>
            <charset val="134"/>
          </rPr>
          <t>chenjie:
m2或m3</t>
        </r>
      </text>
    </comment>
    <comment ref="R19" authorId="1">
      <text>
        <r>
          <rPr>
            <sz val="9"/>
            <rFont val="宋体"/>
            <charset val="134"/>
          </rPr>
          <t>chenjie:
m2或m3</t>
        </r>
      </text>
    </comment>
  </commentList>
</comments>
</file>

<file path=xl/comments2.xml><?xml version="1.0" encoding="utf-8"?>
<comments xmlns="http://schemas.openxmlformats.org/spreadsheetml/2006/main">
  <authors>
    <author>chenjie</author>
  </authors>
  <commentList>
    <comment ref="B6" authorId="0">
      <text>
        <r>
          <rPr>
            <sz val="9"/>
            <rFont val="宋体"/>
            <charset val="134"/>
          </rPr>
          <t>chenjie:
填列全称</t>
        </r>
      </text>
    </comment>
    <comment ref="C6" authorId="0">
      <text>
        <r>
          <rPr>
            <sz val="9"/>
            <rFont val="宋体"/>
            <charset val="134"/>
          </rPr>
          <t>chenjie:
如：鞍山信托、民生银行等、天鸿宝业等</t>
        </r>
      </text>
    </comment>
    <comment ref="D6" authorId="0">
      <text>
        <r>
          <rPr>
            <sz val="9"/>
            <rFont val="宋体"/>
            <charset val="134"/>
          </rPr>
          <t>chenjie:
购买日</t>
        </r>
      </text>
    </comment>
  </commentList>
</comments>
</file>

<file path=xl/comments20.xml><?xml version="1.0" encoding="utf-8"?>
<comments xmlns="http://schemas.openxmlformats.org/spreadsheetml/2006/main">
  <authors>
    <author xml:space="preserve"> 66</author>
  </authors>
  <commentList>
    <comment ref="AI5" authorId="0">
      <text>
        <r>
          <rPr>
            <sz val="9"/>
            <rFont val="宋体"/>
            <charset val="134"/>
          </rPr>
          <t>半年期贷款利率为6.56%，一年期贷款利率为7.47%，1－3年贷款利率为7.56%</t>
        </r>
      </text>
    </comment>
  </commentList>
</comments>
</file>

<file path=xl/comments21.xml><?xml version="1.0" encoding="utf-8"?>
<comments xmlns="http://schemas.openxmlformats.org/spreadsheetml/2006/main">
  <authors>
    <author>chenjie</author>
  </authors>
  <commentList>
    <comment ref="F7" authorId="0">
      <text>
        <r>
          <rPr>
            <sz val="9"/>
            <rFont val="宋体"/>
            <charset val="134"/>
          </rPr>
          <t>chenjie:
长度、槽深、沟宽*沟厚管径*壁厚、材质、绝缘方式等应按图纸准确填写</t>
        </r>
      </text>
    </comment>
    <comment ref="G7" authorId="0">
      <text>
        <r>
          <rPr>
            <sz val="9"/>
            <rFont val="宋体"/>
            <charset val="134"/>
          </rPr>
          <t>chenjie:
如”砖、砼、钢管、砼管”等</t>
        </r>
      </text>
    </comment>
    <comment ref="T7" authorId="0">
      <text>
        <r>
          <rPr>
            <sz val="9"/>
            <rFont val="宋体"/>
            <charset val="134"/>
          </rPr>
          <t>chenjie:
备注中须说明的事项：(1)对因改扩建已改变了原有记录的；(2)改扩建增加的相应价值未入帐的，注明未入帐部分的尺寸规格等。(3)盘盈资产及非正常状态下的资产，如：“已拆除、待报废”等(5)负数余额</t>
        </r>
      </text>
    </comment>
  </commentList>
</comments>
</file>

<file path=xl/comments22.xml><?xml version="1.0" encoding="utf-8"?>
<comments xmlns="http://schemas.openxmlformats.org/spreadsheetml/2006/main">
  <authors>
    <author>chenjie</author>
  </authors>
  <commentList>
    <comment ref="B7" authorId="0">
      <text>
        <r>
          <rPr>
            <sz val="9"/>
            <rFont val="宋体"/>
            <charset val="134"/>
          </rPr>
          <t>chenjie:
指当地交管部门颁发的车辆牌照号</t>
        </r>
      </text>
    </comment>
    <comment ref="C7" authorId="0">
      <text>
        <r>
          <rPr>
            <sz val="9"/>
            <rFont val="宋体"/>
            <charset val="134"/>
          </rPr>
          <t>chenjie:
按车辆行驶证表述的名称和型号填写</t>
        </r>
      </text>
    </comment>
    <comment ref="E7" authorId="0">
      <text>
        <r>
          <rPr>
            <sz val="9"/>
            <rFont val="宋体"/>
            <charset val="134"/>
          </rPr>
          <t>chenjie:
按车辆铭牌填写，不得以地名或经销商名称替代</t>
        </r>
      </text>
    </comment>
    <comment ref="F7" authorId="0">
      <text>
        <r>
          <rPr>
            <sz val="9"/>
            <rFont val="宋体"/>
            <charset val="134"/>
          </rPr>
          <t>chenjie:
辆</t>
        </r>
      </text>
    </comment>
    <comment ref="H7" authorId="0">
      <text>
        <r>
          <rPr>
            <sz val="9"/>
            <rFont val="宋体"/>
            <charset val="134"/>
          </rPr>
          <t>chenjie:
指购买日期，如为二手车须填写原始购置日。日期填写形式(半角状态下)如：2002.6又如2001.11</t>
        </r>
      </text>
    </comment>
    <comment ref="I7" authorId="0">
      <text>
        <r>
          <rPr>
            <sz val="9"/>
            <rFont val="宋体"/>
            <charset val="134"/>
          </rPr>
          <t>chenjie:
投入使用的日期</t>
        </r>
      </text>
    </comment>
    <comment ref="J7" authorId="0">
      <text>
        <r>
          <rPr>
            <sz val="9"/>
            <rFont val="宋体"/>
            <charset val="134"/>
          </rPr>
          <t>chenjie:
按里程表显示数填列，若里程表已损坏或不准确，则无需填写</t>
        </r>
      </text>
    </comment>
    <comment ref="U7" authorId="0">
      <text>
        <r>
          <rPr>
            <sz val="9"/>
            <rFont val="宋体"/>
            <charset val="134"/>
          </rPr>
          <t>chenjie:
(1)对待报废、盘亏、帐外等运输车辆应在备注栏标明；(2)因折旧提超等原因造成负数余额的项目，应简述原因（3）其他</t>
        </r>
      </text>
    </comment>
  </commentList>
</comments>
</file>

<file path=xl/comments23.xml><?xml version="1.0" encoding="utf-8"?>
<comments xmlns="http://schemas.openxmlformats.org/spreadsheetml/2006/main">
  <authors>
    <author>sucheng</author>
    <author>chenjie</author>
  </authors>
  <commentList>
    <comment ref="B7" authorId="0">
      <text>
        <r>
          <rPr>
            <sz val="9"/>
            <rFont val="宋体"/>
            <charset val="134"/>
          </rPr>
          <t>sucheng:
企业资产管理所使用的编号</t>
        </r>
      </text>
    </comment>
    <comment ref="C7" authorId="1">
      <text>
        <r>
          <rPr>
            <sz val="9"/>
            <rFont val="宋体"/>
            <charset val="134"/>
          </rPr>
          <t>chenjie:
设备按单台（套）填列</t>
        </r>
      </text>
    </comment>
    <comment ref="D7" authorId="1">
      <text>
        <r>
          <rPr>
            <sz val="9"/>
            <rFont val="宋体"/>
            <charset val="134"/>
          </rPr>
          <t>chenjie:
按设备铭牌填写</t>
        </r>
      </text>
    </comment>
    <comment ref="F7" authorId="1">
      <text>
        <r>
          <rPr>
            <sz val="9"/>
            <rFont val="宋体"/>
            <charset val="134"/>
          </rPr>
          <t>chenjie:
按设备铭牌填写，不得以地名或经销商名称替代</t>
        </r>
      </text>
    </comment>
    <comment ref="G7" authorId="1">
      <text>
        <r>
          <rPr>
            <sz val="9"/>
            <rFont val="宋体"/>
            <charset val="134"/>
          </rPr>
          <t>chenjie:
台、件、套、个等</t>
        </r>
      </text>
    </comment>
    <comment ref="I7" authorId="1">
      <text>
        <r>
          <rPr>
            <sz val="9"/>
            <rFont val="宋体"/>
            <charset val="134"/>
          </rPr>
          <t>chenjie:
指购买设备日期，如为二手设备须填写原始购置日。日期填写形式(半角状态下)如：2002.6又如2001.11</t>
        </r>
      </text>
    </comment>
    <comment ref="J7" authorId="1">
      <text>
        <r>
          <rPr>
            <sz val="9"/>
            <rFont val="宋体"/>
            <charset val="134"/>
          </rPr>
          <t>chenjie:
指购买设备日期，如为二手设备须填写原始购置日。日期填写形式(半角状态下)如：2002.6又如2001.11</t>
        </r>
      </text>
    </comment>
    <comment ref="U7" authorId="1">
      <text>
        <r>
          <rPr>
            <sz val="9"/>
            <rFont val="宋体"/>
            <charset val="134"/>
          </rPr>
          <t>chenjie:
(1)对停用、不需用、待报废、淘汰、盘亏、盘盈等电子设备应在备注栏标明(2)因折旧提超等原因造成负数余额的项目，应简述原因(3)其他</t>
        </r>
      </text>
    </comment>
    <comment ref="D8" authorId="1">
      <text>
        <r>
          <rPr>
            <sz val="9"/>
            <rFont val="宋体"/>
            <charset val="134"/>
          </rPr>
          <t>chenjie:
按设备铭牌填写</t>
        </r>
      </text>
    </comment>
  </commentList>
</comments>
</file>

<file path=xl/comments24.xml><?xml version="1.0" encoding="utf-8"?>
<comments xmlns="http://schemas.openxmlformats.org/spreadsheetml/2006/main">
  <authors>
    <author>chenjie</author>
  </authors>
  <commentList>
    <comment ref="B7" authorId="0">
      <text>
        <r>
          <rPr>
            <sz val="9"/>
            <rFont val="宋体"/>
            <charset val="134"/>
          </rPr>
          <t>chenjie:
土地使用权证书的编号</t>
        </r>
      </text>
    </comment>
    <comment ref="D7" authorId="0">
      <text>
        <r>
          <rPr>
            <sz val="9"/>
            <rFont val="宋体"/>
            <charset val="134"/>
          </rPr>
          <t>chenjie:
所填内容应与土地证记录相符</t>
        </r>
      </text>
    </comment>
    <comment ref="E7" authorId="0">
      <text>
        <r>
          <rPr>
            <sz val="9"/>
            <rFont val="宋体"/>
            <charset val="134"/>
          </rPr>
          <t>chenjie:
所填内容应与土地证记录相符</t>
        </r>
      </text>
    </comment>
    <comment ref="F7" authorId="0">
      <text>
        <r>
          <rPr>
            <sz val="9"/>
            <rFont val="宋体"/>
            <charset val="134"/>
          </rPr>
          <t>chenjie:
所填内容应与土地证记录相符</t>
        </r>
      </text>
    </comment>
    <comment ref="G7" authorId="0">
      <text>
        <r>
          <rPr>
            <sz val="9"/>
            <rFont val="宋体"/>
            <charset val="134"/>
          </rPr>
          <t>chenjie:
所填内容应与土地证记录相符</t>
        </r>
      </text>
    </comment>
  </commentList>
</comments>
</file>

<file path=xl/comments25.xml><?xml version="1.0" encoding="utf-8"?>
<comments xmlns="http://schemas.openxmlformats.org/spreadsheetml/2006/main">
  <authors>
    <author>chenjie</author>
  </authors>
  <commentList>
    <comment ref="G6" authorId="0">
      <text>
        <r>
          <rPr>
            <sz val="9"/>
            <rFont val="宋体"/>
            <charset val="134"/>
          </rPr>
          <t>chenjie:
形象进度可以按工程施工进度的四个阶段考虑。（做完前期工程为一个阶段；动工已有一定时间为第二阶段；完成主体工程为第三阶段；由此到竣工为第四阶段。）</t>
        </r>
      </text>
    </comment>
    <comment ref="H6" authorId="0">
      <text>
        <r>
          <rPr>
            <sz val="9"/>
            <rFont val="宋体"/>
            <charset val="134"/>
          </rPr>
          <t>chenjie:
指财务实际付款与合同总价款之比</t>
        </r>
      </text>
    </comment>
    <comment ref="T6" authorId="0">
      <text>
        <r>
          <rPr>
            <sz val="9"/>
            <rFont val="宋体"/>
            <charset val="134"/>
          </rPr>
          <t>chenjie:
处于非正常状态的在建工程项目应在备注栏标注在建工程的施工状况，如：“停建1年、季节性停建”等</t>
        </r>
      </text>
    </comment>
  </commentList>
</comments>
</file>

<file path=xl/comments26.xml><?xml version="1.0" encoding="utf-8"?>
<comments xmlns="http://schemas.openxmlformats.org/spreadsheetml/2006/main">
  <authors>
    <author>chenjie</author>
  </authors>
  <commentList>
    <comment ref="B7" authorId="0">
      <text>
        <r>
          <rPr>
            <sz val="9"/>
            <rFont val="宋体"/>
            <charset val="134"/>
          </rPr>
          <t>chenjie:
请按照工程项目整理填列本表，不应按照财务入账时间顺序填列。</t>
        </r>
      </text>
    </comment>
    <comment ref="W7" authorId="0">
      <text>
        <r>
          <rPr>
            <sz val="9"/>
            <rFont val="宋体"/>
            <charset val="134"/>
          </rPr>
          <t>chenjie:
处于非正常状态的在建工程项目应在备注栏标注在建工程的施工状况，如：“停建1年、季节性停建”等</t>
        </r>
      </text>
    </comment>
  </commentList>
</comments>
</file>

<file path=xl/comments27.xml><?xml version="1.0" encoding="utf-8"?>
<comments xmlns="http://schemas.openxmlformats.org/spreadsheetml/2006/main">
  <authors>
    <author>chenjie</author>
  </authors>
  <commentList>
    <comment ref="B6" authorId="0">
      <text>
        <r>
          <rPr>
            <sz val="9"/>
            <rFont val="宋体"/>
            <charset val="134"/>
          </rPr>
          <t>chenjie:
填列转入固定资产实物名称及规格型号，如“报废油罐汽车HQG5吨1辆”、“出售CA6140.2M普通车床1台”等</t>
        </r>
      </text>
    </comment>
    <comment ref="C6" authorId="0">
      <text>
        <r>
          <rPr>
            <sz val="9"/>
            <rFont val="宋体"/>
            <charset val="134"/>
          </rPr>
          <t>chenjie:
发生日期为转入时间</t>
        </r>
      </text>
    </comment>
  </commentList>
</comments>
</file>

<file path=xl/comments28.xml><?xml version="1.0" encoding="utf-8"?>
<comments xmlns="http://schemas.openxmlformats.org/spreadsheetml/2006/main">
  <authors>
    <author>chenjie</author>
  </authors>
  <commentList>
    <comment ref="R7" authorId="0">
      <text>
        <r>
          <rPr>
            <sz val="9"/>
            <rFont val="宋体"/>
            <charset val="134"/>
          </rPr>
          <t>chenjie:
应注明的事项：(1)盘盈(2)非正常资产，如“停用、不需用、待报废、淘汰、盘亏”等(3)仪器仪表、电梯、锅炉、压力容器等规定由有关部门定期鉴定的设备应注明“达标”或“未达标”(4)因折旧提超等原因造成负数余额的项目，应简述原因(5)其他</t>
        </r>
      </text>
    </comment>
  </commentList>
</comments>
</file>

<file path=xl/comments29.xml><?xml version="1.0" encoding="utf-8"?>
<comments xmlns="http://schemas.openxmlformats.org/spreadsheetml/2006/main">
  <authors>
    <author>chenjie</author>
  </authors>
  <commentList>
    <comment ref="S7" authorId="0">
      <text>
        <r>
          <rPr>
            <sz val="9"/>
            <rFont val="宋体"/>
            <charset val="134"/>
          </rPr>
          <t>chenjie:
应注明的事项：(1)盘盈(2)非正常资产，如“停用、不需用、待报废、淘汰、盘亏”等(3)仪器仪表、电梯、锅炉、压力容器等规定由有关部门定期鉴定的设备应注明“达标”或“未达标”(4)因折旧提超等原因造成负数余额的项目，应简述原因(5)其他</t>
        </r>
      </text>
    </comment>
  </commentList>
</comments>
</file>

<file path=xl/comments3.xml><?xml version="1.0" encoding="utf-8"?>
<comments xmlns="http://schemas.openxmlformats.org/spreadsheetml/2006/main">
  <authors>
    <author>chenjie</author>
  </authors>
  <commentList>
    <comment ref="B6" authorId="0">
      <text>
        <r>
          <rPr>
            <sz val="9"/>
            <rFont val="宋体"/>
            <charset val="134"/>
          </rPr>
          <t>chenjie:
填列全称</t>
        </r>
      </text>
    </comment>
    <comment ref="C6" authorId="0">
      <text>
        <r>
          <rPr>
            <sz val="9"/>
            <rFont val="宋体"/>
            <charset val="134"/>
          </rPr>
          <t>chenjie:
如：国库券、电力债券
    ＊＊公司债券</t>
        </r>
      </text>
    </comment>
  </commentList>
</comments>
</file>

<file path=xl/comments30.xml><?xml version="1.0" encoding="utf-8"?>
<comments xmlns="http://schemas.openxmlformats.org/spreadsheetml/2006/main">
  <authors>
    <author>chenjie</author>
  </authors>
  <commentList>
    <comment ref="B6" authorId="0">
      <text>
        <r>
          <rPr>
            <sz val="9"/>
            <rFont val="宋体"/>
            <charset val="134"/>
          </rPr>
          <t>chenjie:
土地使用权证书的编号</t>
        </r>
      </text>
    </comment>
    <comment ref="D6" authorId="0">
      <text>
        <r>
          <rPr>
            <sz val="9"/>
            <rFont val="宋体"/>
            <charset val="134"/>
          </rPr>
          <t>chenjie:
所填内容应与土地证记录相符</t>
        </r>
      </text>
    </comment>
    <comment ref="E6" authorId="0">
      <text>
        <r>
          <rPr>
            <sz val="9"/>
            <rFont val="宋体"/>
            <charset val="134"/>
          </rPr>
          <t>chenjie:
所填内容应与土地证记录相符</t>
        </r>
      </text>
    </comment>
    <comment ref="F6" authorId="0">
      <text>
        <r>
          <rPr>
            <sz val="9"/>
            <rFont val="宋体"/>
            <charset val="134"/>
          </rPr>
          <t>chenjie:
所填内容应与土地证记录相符</t>
        </r>
      </text>
    </comment>
    <comment ref="G6" authorId="0">
      <text>
        <r>
          <rPr>
            <sz val="9"/>
            <rFont val="宋体"/>
            <charset val="134"/>
          </rPr>
          <t>chenjie:
所填内容应与土地证记录相符</t>
        </r>
      </text>
    </comment>
  </commentList>
</comments>
</file>

<file path=xl/comments31.xml><?xml version="1.0" encoding="utf-8"?>
<comments xmlns="http://schemas.openxmlformats.org/spreadsheetml/2006/main">
  <authors>
    <author>chenjie</author>
  </authors>
  <commentList>
    <comment ref="C6" authorId="0">
      <text>
        <r>
          <rPr>
            <sz val="9"/>
            <rFont val="宋体"/>
            <charset val="134"/>
          </rPr>
          <t>chenjie:
土地使用权证书的编号</t>
        </r>
      </text>
    </comment>
    <comment ref="E6" authorId="0">
      <text>
        <r>
          <rPr>
            <sz val="9"/>
            <rFont val="宋体"/>
            <charset val="134"/>
          </rPr>
          <t>chenjie:
所填内容应与土地证记录相符</t>
        </r>
      </text>
    </comment>
    <comment ref="F6" authorId="0">
      <text>
        <r>
          <rPr>
            <sz val="9"/>
            <rFont val="宋体"/>
            <charset val="134"/>
          </rPr>
          <t>chenjie:
所填内容应与土地证记录相符</t>
        </r>
      </text>
    </comment>
  </commentList>
</comments>
</file>

<file path=xl/comments32.xml><?xml version="1.0" encoding="utf-8"?>
<comments xmlns="http://schemas.openxmlformats.org/spreadsheetml/2006/main">
  <authors>
    <author>chenjie</author>
  </authors>
  <commentList>
    <comment ref="B6" authorId="0">
      <text>
        <r>
          <rPr>
            <sz val="9"/>
            <rFont val="宋体"/>
            <charset val="134"/>
          </rPr>
          <t>chenjie:
如：“××专利权”、“××软件”等</t>
        </r>
      </text>
    </comment>
    <comment ref="M6" authorId="0">
      <text>
        <r>
          <rPr>
            <sz val="9"/>
            <rFont val="宋体"/>
            <charset val="134"/>
          </rPr>
          <t>chenjie:
企业实际拥有但基准日未入帐的不应填入本表</t>
        </r>
      </text>
    </comment>
  </commentList>
</comments>
</file>

<file path=xl/comments33.xml><?xml version="1.0" encoding="utf-8"?>
<comments xmlns="http://schemas.openxmlformats.org/spreadsheetml/2006/main">
  <authors>
    <author>chenjie</author>
  </authors>
  <commentList>
    <comment ref="B6" authorId="0">
      <text>
        <r>
          <rPr>
            <sz val="9"/>
            <rFont val="宋体"/>
            <charset val="134"/>
          </rPr>
          <t>chenjie:
如：“××专利权”、“××软件”等</t>
        </r>
      </text>
    </comment>
    <comment ref="J6" authorId="0">
      <text>
        <r>
          <rPr>
            <sz val="9"/>
            <rFont val="宋体"/>
            <charset val="134"/>
          </rPr>
          <t>chenjie:
企业实际拥有但基准日未入帐的不应填入本表</t>
        </r>
      </text>
    </comment>
  </commentList>
</comments>
</file>

<file path=xl/comments34.xml><?xml version="1.0" encoding="utf-8"?>
<comments xmlns="http://schemas.openxmlformats.org/spreadsheetml/2006/main">
  <authors>
    <author>chenjie</author>
  </authors>
  <commentList>
    <comment ref="B6" authorId="0">
      <text>
        <r>
          <rPr>
            <sz val="9"/>
            <rFont val="宋体"/>
            <charset val="134"/>
          </rPr>
          <t>chenjie:
如：“××专利权”、“××软件”等</t>
        </r>
      </text>
    </comment>
    <comment ref="J6" authorId="0">
      <text>
        <r>
          <rPr>
            <sz val="9"/>
            <rFont val="宋体"/>
            <charset val="134"/>
          </rPr>
          <t>chenjie:
企业实际拥有但基准日未入帐的不应填入本表</t>
        </r>
      </text>
    </comment>
  </commentList>
</comments>
</file>

<file path=xl/comments35.xml><?xml version="1.0" encoding="utf-8"?>
<comments xmlns="http://schemas.openxmlformats.org/spreadsheetml/2006/main">
  <authors>
    <author>chenjie</author>
  </authors>
  <commentList>
    <comment ref="B6" authorId="0">
      <text>
        <r>
          <rPr>
            <sz val="9"/>
            <rFont val="宋体"/>
            <charset val="134"/>
          </rPr>
          <t>chenjie:
指摊销期在1年以上的各种费用。如“××租入资产改良款”、“××资产大修费用“等。若填表单位开办费在本科目核算，则除按要求填写本表外，应参照开办费清查评估明细表的要求在备注栏注明费用包括的计提内容和相应金额，或附专项说明亦可。</t>
        </r>
      </text>
    </comment>
    <comment ref="D6" authorId="0">
      <text>
        <r>
          <rPr>
            <sz val="9"/>
            <rFont val="宋体"/>
            <charset val="134"/>
          </rPr>
          <t>chenjie:
指开始摊销前的金额。</t>
        </r>
      </text>
    </comment>
  </commentList>
</comments>
</file>

<file path=xl/comments36.xml><?xml version="1.0" encoding="utf-8"?>
<comments xmlns="http://schemas.openxmlformats.org/spreadsheetml/2006/main">
  <authors>
    <author>chenjie</author>
  </authors>
  <commentList>
    <comment ref="I6" authorId="0">
      <text>
        <r>
          <rPr>
            <sz val="9"/>
            <rFont val="宋体"/>
            <charset val="134"/>
          </rPr>
          <t>chenjie:
金额较大的项目，在备注栏注明其内容或附说明该项资产的内容和价值构成的专项说明。</t>
        </r>
      </text>
    </comment>
  </commentList>
</comments>
</file>

<file path=xl/comments37.xml><?xml version="1.0" encoding="utf-8"?>
<comments xmlns="http://schemas.openxmlformats.org/spreadsheetml/2006/main">
  <authors>
    <author>chenjie</author>
  </authors>
  <commentList>
    <comment ref="B6" authorId="0">
      <text>
        <r>
          <rPr>
            <sz val="9"/>
            <rFont val="宋体"/>
            <charset val="134"/>
          </rPr>
          <t>chenjie:
填全称</t>
        </r>
      </text>
    </comment>
    <comment ref="C6" authorId="0">
      <text>
        <r>
          <rPr>
            <sz val="9"/>
            <rFont val="宋体"/>
            <charset val="134"/>
          </rPr>
          <t>chenjie:
指借款合同规定的借款启始日，填列到日</t>
        </r>
      </text>
    </comment>
    <comment ref="D6" authorId="0">
      <text>
        <r>
          <rPr>
            <sz val="9"/>
            <rFont val="宋体"/>
            <charset val="134"/>
          </rPr>
          <t>chenjie:
与借款合同规定到期日应一致</t>
        </r>
      </text>
    </comment>
    <comment ref="E6" authorId="0">
      <text>
        <r>
          <rPr>
            <sz val="9"/>
            <rFont val="宋体"/>
            <charset val="134"/>
          </rPr>
          <t>chenjie:
与借款合同规定利率应一致</t>
        </r>
      </text>
    </comment>
    <comment ref="M6" authorId="0">
      <text>
        <r>
          <rPr>
            <sz val="9"/>
            <rFont val="宋体"/>
            <charset val="134"/>
          </rPr>
          <t>chenjie:
标明（或附专项说明）借款的用途、担保条件（信用担保、资产抵押或质押等）、借款利息计提及支付情况（请准确说明利息计提、支付到哪一天）。</t>
        </r>
      </text>
    </comment>
  </commentList>
</comments>
</file>

<file path=xl/comments38.xml><?xml version="1.0" encoding="utf-8"?>
<comments xmlns="http://schemas.openxmlformats.org/spreadsheetml/2006/main">
  <authors>
    <author>chenjie</author>
  </authors>
  <commentList>
    <comment ref="B6" authorId="0">
      <text>
        <r>
          <rPr>
            <sz val="9"/>
            <rFont val="宋体"/>
            <charset val="134"/>
          </rPr>
          <t>chenjie:
债权单位名称应填列全称，不应以地名或不明确的简称或业务内容代替</t>
        </r>
      </text>
    </comment>
    <comment ref="C6" authorId="0">
      <text>
        <r>
          <rPr>
            <sz val="9"/>
            <rFont val="宋体"/>
            <charset val="134"/>
          </rPr>
          <t>chenjie:
填列最后一笔贷方发生额的日期；
日期填写形式(半角状态下)如：2002.6又如2001.11</t>
        </r>
      </text>
    </comment>
    <comment ref="D6" authorId="0">
      <text>
        <r>
          <rPr>
            <sz val="9"/>
            <rFont val="宋体"/>
            <charset val="134"/>
          </rPr>
          <t>chenjie:
如：“购油款”等</t>
        </r>
      </text>
    </comment>
    <comment ref="I6" authorId="0">
      <text>
        <r>
          <rPr>
            <sz val="9"/>
            <rFont val="宋体"/>
            <charset val="134"/>
          </rPr>
          <t>chenjie:
1）债权单位为关联方、总公司内部或本公司内部单位的，应在备注栏注明“关联方”、“总公司内部”“内部单位”；2） 涉诉款项应在备注中标明；3）评估基准日后已付款的项目，应注明日期。如“2002年7月4日付款”；4）其他填表单位认为应说明的事项</t>
        </r>
      </text>
    </comment>
  </commentList>
</comments>
</file>

<file path=xl/comments39.xml><?xml version="1.0" encoding="utf-8"?>
<comments xmlns="http://schemas.openxmlformats.org/spreadsheetml/2006/main">
  <authors>
    <author>chenjie</author>
  </authors>
  <commentList>
    <comment ref="B6" authorId="0">
      <text>
        <r>
          <rPr>
            <sz val="9"/>
            <rFont val="宋体"/>
            <charset val="134"/>
          </rPr>
          <t>chenjie:
债权单位名称应填列全称，不应以地名或不明确的简称或业务内容代替</t>
        </r>
      </text>
    </comment>
    <comment ref="C6" authorId="0">
      <text>
        <r>
          <rPr>
            <sz val="9"/>
            <rFont val="宋体"/>
            <charset val="134"/>
          </rPr>
          <t>chenjie:
填列票据的签发日期；
日期填写形式(半角状态下)如：2002.6又如2001.11</t>
        </r>
      </text>
    </comment>
    <comment ref="J6" authorId="0">
      <text>
        <r>
          <rPr>
            <sz val="9"/>
            <rFont val="宋体"/>
            <charset val="134"/>
          </rPr>
          <t>chenjie:
1）债权单位为关联方、总公司内部或本公司内部单位的，应在备注栏注明“关联方”、“总公司内部”“内部单位”；2） 涉诉款项应在备注中标明；3）评估基准日后已付款的项目，应注明日期。如“2002年7月4日付款”；4）已到期尚未支付的，需简要说明原因。</t>
        </r>
      </text>
    </comment>
  </commentList>
</comments>
</file>

<file path=xl/comments4.xml><?xml version="1.0" encoding="utf-8"?>
<comments xmlns="http://schemas.openxmlformats.org/spreadsheetml/2006/main">
  <authors>
    <author>chenjie</author>
  </authors>
  <commentList>
    <comment ref="B6" authorId="0">
      <text>
        <r>
          <rPr>
            <sz val="9"/>
            <rFont val="宋体"/>
            <charset val="134"/>
          </rPr>
          <t>chenjie:
填列全称</t>
        </r>
      </text>
    </comment>
    <comment ref="C6" authorId="0">
      <text>
        <r>
          <rPr>
            <sz val="9"/>
            <rFont val="宋体"/>
            <charset val="134"/>
          </rPr>
          <t>如：上投摩根内需动力</t>
        </r>
      </text>
    </comment>
    <comment ref="D6" authorId="0">
      <text>
        <r>
          <rPr>
            <sz val="9"/>
            <rFont val="宋体"/>
            <charset val="134"/>
          </rPr>
          <t>开放式、封闭式等</t>
        </r>
      </text>
    </comment>
    <comment ref="E6" authorId="0">
      <text>
        <r>
          <rPr>
            <sz val="9"/>
            <rFont val="宋体"/>
            <charset val="134"/>
          </rPr>
          <t>chenjie:
购买日</t>
        </r>
      </text>
    </comment>
  </commentList>
</comments>
</file>

<file path=xl/comments40.xml><?xml version="1.0" encoding="utf-8"?>
<comments xmlns="http://schemas.openxmlformats.org/spreadsheetml/2006/main">
  <authors>
    <author>chenjie</author>
  </authors>
  <commentList>
    <comment ref="B6" authorId="0">
      <text>
        <r>
          <rPr>
            <sz val="9"/>
            <rFont val="宋体"/>
            <charset val="134"/>
          </rPr>
          <t>chenjie:
债权单位名称应填列全称，不应以地名或不明确的简称或业务内容代替</t>
        </r>
      </text>
    </comment>
    <comment ref="C6" authorId="0">
      <text>
        <r>
          <rPr>
            <sz val="9"/>
            <rFont val="宋体"/>
            <charset val="134"/>
          </rPr>
          <t>chenjie:
填列最后一笔贷方发生额的日期；
日期填写形式(半角状态下)如：2002.6又如2001.11</t>
        </r>
      </text>
    </comment>
    <comment ref="D6" authorId="0">
      <text>
        <r>
          <rPr>
            <sz val="9"/>
            <rFont val="宋体"/>
            <charset val="134"/>
          </rPr>
          <t>chenjie:
如：“购油款”等</t>
        </r>
      </text>
    </comment>
    <comment ref="I6" authorId="0">
      <text>
        <r>
          <rPr>
            <sz val="9"/>
            <rFont val="宋体"/>
            <charset val="134"/>
          </rPr>
          <t>chenjie:
1）债权单位为关联方、总公司内部或本公司内部单位的，应在备注栏注明“关联方”、“总公司内部”“内部单位”；2） 涉诉款项应在备注中标明；3）评估基准日后已付款的项目，应注明日期。如“2002年7月4日付款”；4）其他填表单位认为应说明的事项</t>
        </r>
      </text>
    </comment>
  </commentList>
</comments>
</file>

<file path=xl/comments41.xml><?xml version="1.0" encoding="utf-8"?>
<comments xmlns="http://schemas.openxmlformats.org/spreadsheetml/2006/main">
  <authors>
    <author>chenjie</author>
  </authors>
  <commentList>
    <comment ref="D6" authorId="0">
      <text>
        <r>
          <rPr>
            <sz val="9"/>
            <rFont val="宋体"/>
            <charset val="134"/>
          </rPr>
          <t>chenjie:
如：“售油款”等</t>
        </r>
      </text>
    </comment>
    <comment ref="I6" authorId="0">
      <text>
        <r>
          <rPr>
            <sz val="9"/>
            <rFont val="宋体"/>
            <charset val="134"/>
          </rPr>
          <t>chenjie:
1）债权单位为关联方、总公司内部或本公司内部单位的，应在备注栏注明“关联方”、“总公司内部”“内部单位”；2） 涉诉款项应在备注中标明；3）评估基准日后已付款的项目，应注明日期。如“2002年7月4日付款”；4）其他填表单位认为应说明的事项</t>
        </r>
      </text>
    </comment>
  </commentList>
</comments>
</file>

<file path=xl/comments42.xml><?xml version="1.0" encoding="utf-8"?>
<comments xmlns="http://schemas.openxmlformats.org/spreadsheetml/2006/main">
  <authors>
    <author>chenjie</author>
  </authors>
  <commentList>
    <comment ref="B6" authorId="0">
      <text>
        <r>
          <rPr>
            <sz val="9"/>
            <rFont val="宋体"/>
            <charset val="134"/>
          </rPr>
          <t>chenjie:
填写所计提的应付工资的具体组成内容，如“工资、住房补贴”等，根据填表单位财务部门的计提应付工资的方式和内容填写</t>
        </r>
      </text>
    </comment>
    <comment ref="C6" authorId="0">
      <text>
        <r>
          <rPr>
            <sz val="9"/>
            <rFont val="宋体"/>
            <charset val="134"/>
          </rPr>
          <t>chenjie:
填写贷方最后一笔发生额的日期</t>
        </r>
      </text>
    </comment>
    <comment ref="H6" authorId="0">
      <text>
        <r>
          <rPr>
            <sz val="9"/>
            <rFont val="宋体"/>
            <charset val="134"/>
          </rPr>
          <t>chenjie:
备注中应注明计提依据（如：工效挂钩批准额度×××万元／年）及基准日应付工资帐面余额的滚存期间。</t>
        </r>
      </text>
    </comment>
  </commentList>
</comments>
</file>

<file path=xl/comments43.xml><?xml version="1.0" encoding="utf-8"?>
<comments xmlns="http://schemas.openxmlformats.org/spreadsheetml/2006/main">
  <authors>
    <author>chenjie</author>
  </authors>
  <commentList>
    <comment ref="B6" authorId="0">
      <text>
        <r>
          <rPr>
            <sz val="9"/>
            <rFont val="宋体"/>
            <charset val="134"/>
          </rPr>
          <t>chenjie:
填表单位的专管税务机关，应填写全称</t>
        </r>
      </text>
    </comment>
    <comment ref="C6" authorId="0">
      <text>
        <r>
          <rPr>
            <sz val="9"/>
            <rFont val="宋体"/>
            <charset val="134"/>
          </rPr>
          <t>chenjie:
填写贷方最后一笔发生额的日期</t>
        </r>
      </text>
    </comment>
    <comment ref="G6" authorId="0">
      <text>
        <r>
          <rPr>
            <sz val="9"/>
            <rFont val="宋体"/>
            <charset val="134"/>
          </rPr>
          <t>chenjie:
指增值税、消费税、城建税、教育费附加等</t>
        </r>
      </text>
    </comment>
    <comment ref="I6" authorId="0">
      <text>
        <r>
          <rPr>
            <sz val="9"/>
            <rFont val="宋体"/>
            <charset val="134"/>
          </rPr>
          <t>chenjie:
备注中应注明税款所属期间。</t>
        </r>
      </text>
    </comment>
  </commentList>
</comments>
</file>

<file path=xl/comments44.xml><?xml version="1.0" encoding="utf-8"?>
<comments xmlns="http://schemas.openxmlformats.org/spreadsheetml/2006/main">
  <authors>
    <author>chenjie</author>
  </authors>
  <commentList>
    <comment ref="B6" authorId="0">
      <text>
        <r>
          <rPr>
            <sz val="9"/>
            <rFont val="宋体"/>
            <charset val="134"/>
          </rPr>
          <t>chenjie:
填全称</t>
        </r>
      </text>
    </comment>
    <comment ref="C6" authorId="0">
      <text>
        <r>
          <rPr>
            <sz val="9"/>
            <rFont val="宋体"/>
            <charset val="134"/>
          </rPr>
          <t>chenjie:
发生日期指利息结算日，填列到日。</t>
        </r>
      </text>
    </comment>
    <comment ref="E6" authorId="0">
      <text>
        <r>
          <rPr>
            <sz val="9"/>
            <rFont val="宋体"/>
            <charset val="134"/>
          </rPr>
          <t>chenjie:
填列到“日”，如“2001.6.1—2001.12.30”。</t>
        </r>
      </text>
    </comment>
  </commentList>
</comments>
</file>

<file path=xl/comments45.xml><?xml version="1.0" encoding="utf-8"?>
<comments xmlns="http://schemas.openxmlformats.org/spreadsheetml/2006/main">
  <authors>
    <author>chenjie</author>
  </authors>
  <commentList>
    <comment ref="I6" authorId="0">
      <text>
        <r>
          <rPr>
            <sz val="9"/>
            <rFont val="宋体"/>
            <charset val="134"/>
          </rPr>
          <t>chenjie:
对于长期未付的利润（股利），请在备注栏标明原因</t>
        </r>
      </text>
    </comment>
  </commentList>
</comments>
</file>

<file path=xl/comments46.xml><?xml version="1.0" encoding="utf-8"?>
<comments xmlns="http://schemas.openxmlformats.org/spreadsheetml/2006/main">
  <authors>
    <author>chenjie</author>
  </authors>
  <commentList>
    <comment ref="I6" authorId="0">
      <text>
        <r>
          <rPr>
            <sz val="9"/>
            <rFont val="宋体"/>
            <charset val="134"/>
          </rPr>
          <t>chenjie:
1）债权单位为关联方、总公司内部或本公司内部单位的，应在备注栏注明“关联方”、“总公司内部”“内部单位”；2） 涉诉款项应在备注中标明；3）评估基准日后已付款的项目，应注明日期。如“2002年7月4日付款”；4）其他填表单位认为应说明的事项</t>
        </r>
      </text>
    </comment>
  </commentList>
</comments>
</file>

<file path=xl/comments47.xml><?xml version="1.0" encoding="utf-8"?>
<comments xmlns="http://schemas.openxmlformats.org/spreadsheetml/2006/main">
  <authors>
    <author>chenjie</author>
  </authors>
  <commentList>
    <comment ref="B6" authorId="0">
      <text>
        <r>
          <rPr>
            <sz val="9"/>
            <rFont val="宋体"/>
            <charset val="134"/>
          </rPr>
          <t>chenjie:
参见长期借款表</t>
        </r>
      </text>
    </comment>
  </commentList>
</comments>
</file>

<file path=xl/comments48.xml><?xml version="1.0" encoding="utf-8"?>
<comments xmlns="http://schemas.openxmlformats.org/spreadsheetml/2006/main">
  <authors>
    <author>chenjie</author>
  </authors>
  <commentList>
    <comment ref="B6" authorId="0">
      <text>
        <r>
          <rPr>
            <sz val="9"/>
            <rFont val="宋体"/>
            <charset val="134"/>
          </rPr>
          <t>chenjie:
填全称</t>
        </r>
      </text>
    </comment>
    <comment ref="C6" authorId="0">
      <text>
        <r>
          <rPr>
            <sz val="9"/>
            <rFont val="宋体"/>
            <charset val="134"/>
          </rPr>
          <t>chenjie:
指借款合同规定的借款启始日，填列到日</t>
        </r>
      </text>
    </comment>
    <comment ref="D6" authorId="0">
      <text>
        <r>
          <rPr>
            <sz val="9"/>
            <rFont val="宋体"/>
            <charset val="134"/>
          </rPr>
          <t>chenjie:
与借款合同规定到期日应一致</t>
        </r>
      </text>
    </comment>
    <comment ref="E6" authorId="0">
      <text>
        <r>
          <rPr>
            <sz val="9"/>
            <rFont val="宋体"/>
            <charset val="134"/>
          </rPr>
          <t>chenjie:
与借款合同规定利率应一致</t>
        </r>
      </text>
    </comment>
    <comment ref="M6" authorId="0">
      <text>
        <r>
          <rPr>
            <sz val="9"/>
            <rFont val="宋体"/>
            <charset val="134"/>
          </rPr>
          <t>chenjie:
标明（或附专项说明）借款的用途、担保条件（信用担保、资产抵押或质押等）、借款利息计提及支付情况（请准确说明利息计提、支付到哪一天）。</t>
        </r>
      </text>
    </comment>
  </commentList>
</comments>
</file>

<file path=xl/comments49.xml><?xml version="1.0" encoding="utf-8"?>
<comments xmlns="http://schemas.openxmlformats.org/spreadsheetml/2006/main">
  <authors>
    <author>chenjie</author>
  </authors>
  <commentList>
    <comment ref="B7" authorId="0">
      <text>
        <r>
          <rPr>
            <sz val="9"/>
            <rFont val="宋体"/>
            <charset val="134"/>
          </rPr>
          <t>chenjie:
填列债权单位全称</t>
        </r>
      </text>
    </comment>
    <comment ref="C7" authorId="0">
      <text>
        <r>
          <rPr>
            <sz val="9"/>
            <rFont val="宋体"/>
            <charset val="134"/>
          </rPr>
          <t>chenjie:
按合同协议确定的开始计算应付款的日期，填列到日。</t>
        </r>
      </text>
    </comment>
    <comment ref="D7" authorId="0">
      <text>
        <r>
          <rPr>
            <sz val="9"/>
            <rFont val="宋体"/>
            <charset val="134"/>
          </rPr>
          <t>chenjie:
指应付款内容，如“引进××设备款或融资租赁××设备款”等；</t>
        </r>
      </text>
    </comment>
    <comment ref="M7" authorId="0">
      <text>
        <r>
          <rPr>
            <sz val="9"/>
            <rFont val="宋体"/>
            <charset val="134"/>
          </rPr>
          <t>chenjie:
请注明帐面初始额的构成。</t>
        </r>
      </text>
    </comment>
  </commentList>
</comments>
</file>

<file path=xl/comments5.xml><?xml version="1.0" encoding="utf-8"?>
<comments xmlns="http://schemas.openxmlformats.org/spreadsheetml/2006/main">
  <authors>
    <author>chenjie</author>
    <author>seaman</author>
  </authors>
  <commentList>
    <comment ref="B6" authorId="0">
      <text>
        <r>
          <rPr>
            <sz val="9"/>
            <rFont val="宋体"/>
            <charset val="134"/>
          </rPr>
          <t>chenjie:
债务单位名称应填列全称，不应以地名或不明确的简称或业务内容代替</t>
        </r>
      </text>
    </comment>
    <comment ref="C6" authorId="0">
      <text>
        <r>
          <rPr>
            <sz val="9"/>
            <rFont val="宋体"/>
            <charset val="134"/>
          </rPr>
          <t>chenjie:
如：“售油款”等</t>
        </r>
      </text>
    </comment>
    <comment ref="D6" authorId="0">
      <text>
        <r>
          <rPr>
            <sz val="9"/>
            <rFont val="宋体"/>
            <charset val="134"/>
          </rPr>
          <t>chenjie:
填列最后一笔借方发生额的日期；
日期填写形式(半角状态下)如：2002-6又如2001-11</t>
        </r>
      </text>
    </comment>
    <comment ref="E6" authorId="1">
      <text>
        <r>
          <rPr>
            <sz val="9"/>
            <rFont val="宋体"/>
            <charset val="134"/>
          </rPr>
          <t>1年以内
1~2年
2~3年
3~4年
4~5年
5年以上</t>
        </r>
      </text>
    </comment>
    <comment ref="S6" authorId="0">
      <text>
        <r>
          <rPr>
            <sz val="9"/>
            <rFont val="宋体"/>
            <charset val="134"/>
          </rPr>
          <t>chenjie:
1）欠款单位为关联方、总公司内部或本公司内部单位的，应在备注栏注明“关联方”、“总公司内部”“内部单位”；2） 涉诉款项应在备注中标明；3）评估基准日后已收回款项的，应注明日期如“2002年7月4日收回”；4）其他填表单位认为应说明的事项</t>
        </r>
      </text>
    </comment>
    <comment ref="D7" authorId="0">
      <text>
        <r>
          <rPr>
            <sz val="9"/>
            <rFont val="宋体"/>
            <charset val="134"/>
          </rPr>
          <t>chenjie:
填列最后一笔借方发生额的日期；
日期填写形式(半角状态下)如：2002-6又如2001-11</t>
        </r>
      </text>
    </comment>
    <comment ref="E7" authorId="1">
      <text>
        <r>
          <rPr>
            <sz val="9"/>
            <rFont val="宋体"/>
            <charset val="134"/>
          </rPr>
          <t>1年以内
1~2年
2~3年
3~4年
4~5年
5年以上</t>
        </r>
      </text>
    </comment>
    <comment ref="D8" authorId="0">
      <text>
        <r>
          <rPr>
            <sz val="9"/>
            <rFont val="宋体"/>
            <charset val="134"/>
          </rPr>
          <t>chenjie:
填列最后一笔借方发生额的日期；
日期填写形式(半角状态下)如：2002-6又如2001-11</t>
        </r>
      </text>
    </comment>
    <comment ref="E8" authorId="1">
      <text>
        <r>
          <rPr>
            <sz val="9"/>
            <rFont val="宋体"/>
            <charset val="134"/>
          </rPr>
          <t>1年以内
1~2年
2~3年
3~4年
4~5年
5年以上</t>
        </r>
      </text>
    </comment>
  </commentList>
</comments>
</file>

<file path=xl/comments6.xml><?xml version="1.0" encoding="utf-8"?>
<comments xmlns="http://schemas.openxmlformats.org/spreadsheetml/2006/main">
  <authors>
    <author>seaman</author>
    <author>chenjie</author>
  </authors>
  <commentList>
    <comment ref="E6" authorId="0">
      <text>
        <r>
          <rPr>
            <sz val="9"/>
            <rFont val="宋体"/>
            <charset val="134"/>
          </rPr>
          <t>1年以内
1~2年
2~3年
3~4年
4~5年
5年以上</t>
        </r>
      </text>
    </comment>
    <comment ref="K6" authorId="1">
      <text>
        <r>
          <rPr>
            <sz val="9"/>
            <rFont val="宋体"/>
            <charset val="134"/>
          </rPr>
          <t>chenjie:
1）欠款单位为关联方、总公司内部或内部单位的，应在备注栏注明“关联方”、“总公司内部”“内部单位”；2） 涉诉款项应在备注中标明；3）评估基准日后已收到货物或收回款项的，应注明日期及金额，如“2002.7.4日收回2000元”或2002.7.8日到货验收；4）其他填表单位认为应说明的事项</t>
        </r>
      </text>
    </comment>
  </commentList>
</comments>
</file>

<file path=xl/comments7.xml><?xml version="1.0" encoding="utf-8"?>
<comments xmlns="http://schemas.openxmlformats.org/spreadsheetml/2006/main">
  <authors>
    <author>chenjie</author>
  </authors>
  <commentList>
    <comment ref="B6" authorId="0">
      <text>
        <r>
          <rPr>
            <sz val="9"/>
            <rFont val="宋体"/>
            <charset val="134"/>
          </rPr>
          <t>chenjie:
填全称</t>
        </r>
      </text>
    </comment>
    <comment ref="C6" authorId="0">
      <text>
        <r>
          <rPr>
            <sz val="9"/>
            <rFont val="宋体"/>
            <charset val="134"/>
          </rPr>
          <t>chenjie:
发生日期指利息结算日，填列到日。</t>
        </r>
      </text>
    </comment>
    <comment ref="E6" authorId="0">
      <text>
        <r>
          <rPr>
            <sz val="9"/>
            <rFont val="宋体"/>
            <charset val="134"/>
          </rPr>
          <t>chenjie:
填列到“日”，如“2001.6.1—2001.12.30”。</t>
        </r>
      </text>
    </comment>
  </commentList>
</comments>
</file>

<file path=xl/comments8.xml><?xml version="1.0" encoding="utf-8"?>
<comments xmlns="http://schemas.openxmlformats.org/spreadsheetml/2006/main">
  <authors>
    <author>chenjie</author>
  </authors>
  <commentList>
    <comment ref="C6" authorId="0">
      <text>
        <r>
          <rPr>
            <sz val="9"/>
            <rFont val="宋体"/>
            <charset val="134"/>
          </rPr>
          <t>chenjie:
指的是利润或股利分配时间</t>
        </r>
      </text>
    </comment>
    <comment ref="D6" authorId="0">
      <text>
        <r>
          <rPr>
            <sz val="9"/>
            <rFont val="宋体"/>
            <charset val="134"/>
          </rPr>
          <t>chenjie:
指股利发生的期间，如2002年应收2001年的股利，则该栏目填写“2001年”。</t>
        </r>
      </text>
    </comment>
    <comment ref="J6" authorId="0">
      <text>
        <r>
          <rPr>
            <sz val="9"/>
            <rFont val="宋体"/>
            <charset val="134"/>
          </rPr>
          <t>chenjie:
注明实际的股权比例</t>
        </r>
      </text>
    </comment>
  </commentList>
</comments>
</file>

<file path=xl/comments9.xml><?xml version="1.0" encoding="utf-8"?>
<comments xmlns="http://schemas.openxmlformats.org/spreadsheetml/2006/main">
  <authors>
    <author>seaman</author>
    <author>chenjie</author>
  </authors>
  <commentList>
    <comment ref="E6" authorId="0">
      <text>
        <r>
          <rPr>
            <sz val="9"/>
            <rFont val="宋体"/>
            <charset val="134"/>
          </rPr>
          <t>1年以内
1~2年
2~3年
3~4年
4~5年
5年以上</t>
        </r>
      </text>
    </comment>
    <comment ref="S6" authorId="1">
      <text>
        <r>
          <rPr>
            <sz val="9"/>
            <rFont val="宋体"/>
            <charset val="134"/>
          </rPr>
          <t>chenjie:
1）欠款单位为关联方、总公司内部或本公司内部单位的，应在备注栏注明“关联方”、“总公司内部”“内部单位”；2） 涉诉款项应在备注中标明；3）评估基准日后已收回款项的，应注明日期如“2002年7月4日收回”；4）其他填表单位认为应说明的事项</t>
        </r>
      </text>
    </comment>
    <comment ref="E7" authorId="0">
      <text>
        <r>
          <rPr>
            <sz val="9"/>
            <rFont val="宋体"/>
            <charset val="134"/>
          </rPr>
          <t>1年以内
1~2年
2~3年
3~4年
4~5年
5年以上</t>
        </r>
      </text>
    </comment>
    <comment ref="E8" authorId="0">
      <text>
        <r>
          <rPr>
            <sz val="9"/>
            <rFont val="宋体"/>
            <charset val="134"/>
          </rPr>
          <t>1年以内
1~2年
2~3年
3~4年
4~5年
5年以上</t>
        </r>
      </text>
    </comment>
    <comment ref="E9" authorId="0">
      <text>
        <r>
          <rPr>
            <sz val="9"/>
            <rFont val="宋体"/>
            <charset val="134"/>
          </rPr>
          <t>1年以内
1~2年
2~3年
3~4年
4~5年
5年以上</t>
        </r>
      </text>
    </comment>
    <comment ref="E10" authorId="0">
      <text>
        <r>
          <rPr>
            <sz val="9"/>
            <rFont val="宋体"/>
            <charset val="134"/>
          </rPr>
          <t>1年以内
1~2年
2~3年
3~4年
4~5年
5年以上</t>
        </r>
      </text>
    </comment>
    <comment ref="E11" authorId="0">
      <text>
        <r>
          <rPr>
            <sz val="9"/>
            <rFont val="宋体"/>
            <charset val="134"/>
          </rPr>
          <t>1年以内
1~2年
2~3年
3~4年
4~5年
5年以上</t>
        </r>
      </text>
    </comment>
  </commentList>
</comments>
</file>

<file path=xl/sharedStrings.xml><?xml version="1.0" encoding="utf-8"?>
<sst xmlns="http://schemas.openxmlformats.org/spreadsheetml/2006/main" count="4058" uniqueCount="1137">
  <si>
    <t>索引页</t>
  </si>
  <si>
    <t>资 产 评 估 申 报 表</t>
  </si>
  <si>
    <t>企业填写以下内容</t>
  </si>
  <si>
    <t>产权持有人：</t>
  </si>
  <si>
    <t>黑龙江省机场管理集团有限公司漠河机场分公司</t>
  </si>
  <si>
    <t>评估对象是企业整体资产时，为被评估企业，评估对象是单项资产时，为产权持有单位</t>
  </si>
  <si>
    <t>评估基准日：</t>
  </si>
  <si>
    <t>2021</t>
  </si>
  <si>
    <t>年</t>
  </si>
  <si>
    <t>3</t>
  </si>
  <si>
    <t>月</t>
  </si>
  <si>
    <t>31</t>
  </si>
  <si>
    <t>日</t>
  </si>
  <si>
    <t>填表人：</t>
  </si>
  <si>
    <t>魏延辉</t>
  </si>
  <si>
    <t>同第一行</t>
  </si>
  <si>
    <t>填表日期：</t>
  </si>
  <si>
    <t>评估机构填写以下内容</t>
  </si>
  <si>
    <t>项目负责人：</t>
  </si>
  <si>
    <t>签字资产评估师：</t>
  </si>
  <si>
    <t>流动资产评估人员：</t>
  </si>
  <si>
    <t>长期投资评估人员：</t>
  </si>
  <si>
    <t>房 屋 类评估人员：</t>
  </si>
  <si>
    <t>设 备 类评估人员：</t>
  </si>
  <si>
    <t>张冰心</t>
  </si>
  <si>
    <t>土    地评估人员：</t>
  </si>
  <si>
    <t>生物资产评估人员：</t>
  </si>
  <si>
    <t>油气资产评估人员：</t>
  </si>
  <si>
    <t>其他无形评估人员：</t>
  </si>
  <si>
    <t>其他资产评估人员：</t>
  </si>
  <si>
    <t>负  债类评估人员：</t>
  </si>
  <si>
    <t>资产评估申报表索引目录</t>
  </si>
  <si>
    <t>评估申报表封面</t>
  </si>
  <si>
    <t>评估申报表说明（填表前请先阅读）</t>
  </si>
  <si>
    <t>基本情况表</t>
  </si>
  <si>
    <t>资产负债表</t>
  </si>
  <si>
    <t>汇总表</t>
  </si>
  <si>
    <t>分类汇总表</t>
  </si>
  <si>
    <t>流动资产</t>
  </si>
  <si>
    <t>货币资金</t>
  </si>
  <si>
    <t>现金</t>
  </si>
  <si>
    <t>流动负债</t>
  </si>
  <si>
    <t>短期借款</t>
  </si>
  <si>
    <t>银行存款</t>
  </si>
  <si>
    <t>交易性金融负债</t>
  </si>
  <si>
    <t>其他货币资金</t>
  </si>
  <si>
    <t>应付票据</t>
  </si>
  <si>
    <t>交易性金融资产</t>
  </si>
  <si>
    <t>股票投资</t>
  </si>
  <si>
    <t>应付账款</t>
  </si>
  <si>
    <t>债券投资</t>
  </si>
  <si>
    <t>预收款项</t>
  </si>
  <si>
    <t>基金投资</t>
  </si>
  <si>
    <t>应付职工薪酬</t>
  </si>
  <si>
    <t>应收票据</t>
  </si>
  <si>
    <t>应交税费</t>
  </si>
  <si>
    <t>应收账款</t>
  </si>
  <si>
    <t>应付利息</t>
  </si>
  <si>
    <t>预付账款</t>
  </si>
  <si>
    <t>应付股利（应付利润）</t>
  </si>
  <si>
    <t>应收利息</t>
  </si>
  <si>
    <t>其他应付款</t>
  </si>
  <si>
    <t>应收股利</t>
  </si>
  <si>
    <t>一年内到期的非流动负债</t>
  </si>
  <si>
    <t>其他应收款</t>
  </si>
  <si>
    <t>其他流动负债</t>
  </si>
  <si>
    <t>存货</t>
  </si>
  <si>
    <t>材料采购（在途物资）</t>
  </si>
  <si>
    <t>原材料</t>
  </si>
  <si>
    <t>在库周转材料</t>
  </si>
  <si>
    <t>非流动负债</t>
  </si>
  <si>
    <t>长期借款</t>
  </si>
  <si>
    <t>委托加工物资</t>
  </si>
  <si>
    <t>应付债券</t>
  </si>
  <si>
    <t>产成品（库存商品）</t>
  </si>
  <si>
    <t>长期应付款</t>
  </si>
  <si>
    <t>在产品（自制半成品）</t>
  </si>
  <si>
    <t>专项应付款</t>
  </si>
  <si>
    <t>发出商品</t>
  </si>
  <si>
    <t>预计负债</t>
  </si>
  <si>
    <t>在用周转材料</t>
  </si>
  <si>
    <t>递延所得税负债</t>
  </si>
  <si>
    <t>一年到期非流动资产</t>
  </si>
  <si>
    <t>其他非流动负债</t>
  </si>
  <si>
    <t>其他流动资产</t>
  </si>
  <si>
    <t>长期投资</t>
  </si>
  <si>
    <t>可供出售金融资产</t>
  </si>
  <si>
    <t>其他投资</t>
  </si>
  <si>
    <t>持有至到期投资</t>
  </si>
  <si>
    <t>长期应收款</t>
  </si>
  <si>
    <t>长期股权投资</t>
  </si>
  <si>
    <t>投资性房地产</t>
  </si>
  <si>
    <t>固定资产</t>
  </si>
  <si>
    <t>房屋建筑物</t>
  </si>
  <si>
    <t>构筑物及其他辅助设施</t>
  </si>
  <si>
    <t>管道及沟槽</t>
  </si>
  <si>
    <t>机器设备</t>
  </si>
  <si>
    <t>车辆</t>
  </si>
  <si>
    <t>电子设备</t>
  </si>
  <si>
    <t>土地</t>
  </si>
  <si>
    <t>在建工程</t>
  </si>
  <si>
    <t>在建工程-土建工程</t>
  </si>
  <si>
    <t>在建工程-设备安装工程</t>
  </si>
  <si>
    <t>工程物资</t>
  </si>
  <si>
    <t>固定资产清理</t>
  </si>
  <si>
    <t>生产性生物资产</t>
  </si>
  <si>
    <t>油气资产</t>
  </si>
  <si>
    <t>无形资产</t>
  </si>
  <si>
    <t>土地使用权</t>
  </si>
  <si>
    <t>其他无形资产</t>
  </si>
  <si>
    <t>开发支出</t>
  </si>
  <si>
    <t>商誉</t>
  </si>
  <si>
    <t>其他资产</t>
  </si>
  <si>
    <t>长期待摊费用</t>
  </si>
  <si>
    <t>递延所得税资产</t>
  </si>
  <si>
    <t>其他非流动资产</t>
  </si>
  <si>
    <t>评估明细表填表说明</t>
  </si>
  <si>
    <t>一、基本要求</t>
  </si>
  <si>
    <t xml:space="preserve">  特别强调：该表由财务或资产管理人员填报并核账面值无误后，再交由设备或其他实物资产管理人员对评估作价必须的规格型号、厂家、数量等信息进行补充完善。</t>
  </si>
  <si>
    <t>(一)填表范围： 为拟置换的固定资产、无形资产及其它实物资产</t>
  </si>
  <si>
    <r>
      <rPr>
        <b/>
        <sz val="14"/>
        <rFont val="仿宋_GB2312"/>
        <charset val="134"/>
      </rPr>
      <t xml:space="preserve">     纳入评估范围的资产要保证与评估基准日资产占有单位的资产负债表（或模拟资产负债表）完全一致，即填表完成后，自动生成的新准则资产评估分类汇总表</t>
    </r>
    <r>
      <rPr>
        <b/>
        <sz val="14"/>
        <rFont val="Times New Roman"/>
        <charset val="134"/>
      </rPr>
      <t>(</t>
    </r>
    <r>
      <rPr>
        <b/>
        <sz val="14"/>
        <rFont val="仿宋_GB2312"/>
        <charset val="134"/>
      </rPr>
      <t>表</t>
    </r>
    <r>
      <rPr>
        <b/>
        <sz val="14"/>
        <rFont val="Times New Roman"/>
        <charset val="134"/>
      </rPr>
      <t>2)C</t>
    </r>
    <r>
      <rPr>
        <b/>
        <sz val="14"/>
        <rFont val="仿宋_GB2312"/>
        <charset val="134"/>
      </rPr>
      <t>列帐面值数据与该表右侧手工录入的</t>
    </r>
    <r>
      <rPr>
        <b/>
        <sz val="14"/>
        <rFont val="Times New Roman"/>
        <charset val="134"/>
      </rPr>
      <t>G</t>
    </r>
    <r>
      <rPr>
        <b/>
        <sz val="14"/>
        <rFont val="仿宋_GB2312"/>
        <charset val="134"/>
      </rPr>
      <t>列资产负债表（或模拟资产负债表）各科目余额完全一致。如</t>
    </r>
    <r>
      <rPr>
        <b/>
        <sz val="14"/>
        <rFont val="Times New Roman"/>
        <charset val="134"/>
      </rPr>
      <t>H</t>
    </r>
    <r>
      <rPr>
        <b/>
        <sz val="14"/>
        <rFont val="仿宋_GB2312"/>
        <charset val="134"/>
      </rPr>
      <t>列出现差异，请核对链接关系及所填报明细是否有误。</t>
    </r>
  </si>
  <si>
    <t>(二)“评估基准日”与“被评估单位(或者产权持有单位)”名称,统一在“申报表封面” 中填列，各明细表会自动生成。单位名称要与该单位的营业执照所列示的名称完全一致,如经检查各明细表与报表的余额数据完全一致，填表人员需与评估人员沟通无异议后再在打印好的A4纸每页明细表左上角单位名称处加盖单位公章上报。</t>
  </si>
  <si>
    <t>(三)对于企业财务核算中没有的会计科目不必填写相应的明细表，对应明细表可隐藏但不可删除。</t>
  </si>
  <si>
    <r>
      <rPr>
        <b/>
        <sz val="14"/>
        <rFont val="仿宋_GB2312"/>
        <charset val="134"/>
      </rPr>
      <t>(四) 对于各科目明细表中“评估价值</t>
    </r>
    <r>
      <rPr>
        <b/>
        <sz val="14"/>
        <rFont val="Times New Roman"/>
        <charset val="134"/>
      </rPr>
      <t>”</t>
    </r>
    <r>
      <rPr>
        <b/>
        <sz val="14"/>
        <rFont val="仿宋_GB2312"/>
        <charset val="134"/>
      </rPr>
      <t>一栏(不含本栏)左方的所有空白栏以及需要填写的备注栏项目请企业填写齐全。尤其对于实物类资产的评估作价密切相关信息需填报完整，不要出现空白项，该类信息往往包括规格、厂家、单位、数量、产权证号、产权人名称、车辆行驶里程、不良资产实际状态等，需要由资产管理相关部门协助财务人员进行填报。</t>
    </r>
  </si>
  <si>
    <r>
      <rPr>
        <sz val="14"/>
        <rFont val="仿宋_GB2312"/>
        <charset val="134"/>
      </rPr>
      <t>(五)明细表中填列金额单位为</t>
    </r>
    <r>
      <rPr>
        <sz val="14"/>
        <rFont val="Times New Roman"/>
        <charset val="134"/>
      </rPr>
      <t>“</t>
    </r>
    <r>
      <rPr>
        <sz val="14"/>
        <rFont val="仿宋_GB2312"/>
        <charset val="134"/>
      </rPr>
      <t>人民币元</t>
    </r>
    <r>
      <rPr>
        <sz val="14"/>
        <rFont val="Times New Roman"/>
        <charset val="134"/>
      </rPr>
      <t>”</t>
    </r>
    <r>
      <rPr>
        <sz val="14"/>
        <rFont val="仿宋_GB2312"/>
        <charset val="134"/>
      </rPr>
      <t xml:space="preserve">，精确到小数点后两位。 </t>
    </r>
  </si>
  <si>
    <r>
      <rPr>
        <sz val="14"/>
        <rFont val="仿宋_GB2312"/>
        <charset val="134"/>
      </rPr>
      <t>(六)明细表中日期根据要求填至月(如建成年月)或日(如出票日期)，填写</t>
    </r>
    <r>
      <rPr>
        <b/>
        <sz val="14"/>
        <rFont val="仿宋_GB2312"/>
        <charset val="134"/>
      </rPr>
      <t>日期格式</t>
    </r>
    <r>
      <rPr>
        <sz val="14"/>
        <rFont val="仿宋_GB2312"/>
        <charset val="134"/>
      </rPr>
      <t>为“2001-05”（不能写为2001.5）或 “2001-05-02”（不能填为2001.5.2）。如无法确定具体月份请将月份填为01月。例如：“2000”年应填为“2000-01”</t>
    </r>
  </si>
  <si>
    <t>(七)未指明月利率之处应指年利率，计量单位为“%”。若原始资料中为月利率或日利率,则换算为年利率。</t>
  </si>
  <si>
    <t>(八)明细表与各级汇总表之间的数据已建立链接关系，带“汇总”字样的各明细表中除个别项的减值准备外，其他项中不应直接录入数据。</t>
  </si>
  <si>
    <r>
      <rPr>
        <sz val="14"/>
        <rFont val="仿宋_GB2312"/>
        <charset val="134"/>
      </rPr>
      <t>(九)每一张明细表内容超过表中行数时，可在电子表</t>
    </r>
    <r>
      <rPr>
        <b/>
        <sz val="14"/>
        <rFont val="仿宋_GB2312"/>
        <charset val="134"/>
      </rPr>
      <t>中间</t>
    </r>
    <r>
      <rPr>
        <sz val="14"/>
        <rFont val="仿宋_GB2312"/>
        <charset val="134"/>
      </rPr>
      <t>直接插入行。注意，</t>
    </r>
    <r>
      <rPr>
        <sz val="14"/>
        <color indexed="10"/>
        <rFont val="仿宋_GB2312"/>
        <charset val="134"/>
      </rPr>
      <t>不能在第一行和合计行插入行</t>
    </r>
    <r>
      <rPr>
        <sz val="14"/>
        <rFont val="仿宋_GB2312"/>
        <charset val="134"/>
      </rPr>
      <t>,可以在</t>
    </r>
    <r>
      <rPr>
        <sz val="14"/>
        <color indexed="10"/>
        <rFont val="仿宋_GB2312"/>
        <charset val="134"/>
      </rPr>
      <t>"合计"的上两行进行</t>
    </r>
    <r>
      <rPr>
        <sz val="14"/>
        <rFont val="仿宋_GB2312"/>
        <charset val="134"/>
      </rPr>
      <t>插入行。</t>
    </r>
  </si>
  <si>
    <t>(十)除本说明已明确提到的可修改之处外，请各填表人员不要对表进行其他任何修改，如删除和增加列等，对填报中出现的问题应及时与评估人员进行沟通，协商解决。</t>
  </si>
  <si>
    <t>(十一)请各资产占有单位以法人为单位同时提供打印稿及电子版各一份(二者应完全一致，打印之前请与评估人员沟通以免浪费纸张)。委托方及资产占有方提供给评估师的书面资料一律以A4版面提供。</t>
  </si>
  <si>
    <t>二、评估明细表填表说明</t>
  </si>
  <si>
    <r>
      <rPr>
        <b/>
        <sz val="14"/>
        <rFont val="黑体"/>
        <charset val="134"/>
      </rPr>
      <t>1.</t>
    </r>
    <r>
      <rPr>
        <b/>
        <sz val="7"/>
        <rFont val="Times New Roman"/>
        <charset val="134"/>
      </rPr>
      <t xml:space="preserve">           </t>
    </r>
    <r>
      <rPr>
        <b/>
        <sz val="14"/>
        <rFont val="黑体"/>
        <charset val="134"/>
      </rPr>
      <t>流动资产类填表说明(表3-1至表3-14)</t>
    </r>
  </si>
  <si>
    <r>
      <rPr>
        <b/>
        <sz val="12"/>
        <rFont val="Times New Roman"/>
        <charset val="134"/>
      </rPr>
      <t>(1)</t>
    </r>
    <r>
      <rPr>
        <b/>
        <sz val="12"/>
        <rFont val="仿宋_GB2312"/>
        <charset val="134"/>
      </rPr>
      <t>表</t>
    </r>
    <r>
      <rPr>
        <b/>
        <sz val="12"/>
        <rFont val="Times New Roman"/>
        <charset val="134"/>
      </rPr>
      <t xml:space="preserve">3-1-1 </t>
    </r>
    <r>
      <rPr>
        <b/>
        <sz val="12"/>
        <rFont val="仿宋_GB2312"/>
        <charset val="134"/>
      </rPr>
      <t>货币资金</t>
    </r>
    <r>
      <rPr>
        <b/>
        <sz val="12"/>
        <rFont val="Times New Roman"/>
        <charset val="134"/>
      </rPr>
      <t>--</t>
    </r>
    <r>
      <rPr>
        <b/>
        <sz val="12"/>
        <rFont val="仿宋_GB2312"/>
        <charset val="134"/>
      </rPr>
      <t>现金</t>
    </r>
  </si>
  <si>
    <t>“存放部门”要求填企业内部不同的现金存放部门，每一存放部门应分别填列，如“***财务处(科)”；</t>
  </si>
  <si>
    <t>现金表中的外币，应在“帐面价值”一栏填换算后的人民币价值。按币种、存放单位填列明细。</t>
  </si>
  <si>
    <r>
      <rPr>
        <b/>
        <sz val="12"/>
        <rFont val="Times New Roman"/>
        <charset val="134"/>
      </rPr>
      <t>(2)</t>
    </r>
    <r>
      <rPr>
        <b/>
        <sz val="12"/>
        <rFont val="仿宋_GB2312"/>
        <charset val="134"/>
      </rPr>
      <t>表</t>
    </r>
    <r>
      <rPr>
        <b/>
        <sz val="12"/>
        <rFont val="Times New Roman"/>
        <charset val="134"/>
      </rPr>
      <t xml:space="preserve">3-1-2 </t>
    </r>
    <r>
      <rPr>
        <b/>
        <sz val="12"/>
        <rFont val="仿宋_GB2312"/>
        <charset val="134"/>
      </rPr>
      <t>货币资金</t>
    </r>
    <r>
      <rPr>
        <b/>
        <sz val="12"/>
        <rFont val="Times New Roman"/>
        <charset val="134"/>
      </rPr>
      <t>--</t>
    </r>
    <r>
      <rPr>
        <b/>
        <sz val="12"/>
        <rFont val="仿宋_GB2312"/>
        <charset val="134"/>
      </rPr>
      <t>银行存款</t>
    </r>
  </si>
  <si>
    <t>要按每一开户银行明细填写银行名称全称、帐号、金额等，对于同一开户行的不同货币种类存款、不同帐户存款也应分别一一列示，并在“外币帐面金额”栏中注明该外币币种的原始币值。</t>
  </si>
  <si>
    <r>
      <rPr>
        <b/>
        <sz val="12"/>
        <rFont val="Times New Roman"/>
        <charset val="134"/>
      </rPr>
      <t>(3)</t>
    </r>
    <r>
      <rPr>
        <b/>
        <sz val="12"/>
        <rFont val="仿宋_GB2312"/>
        <charset val="134"/>
      </rPr>
      <t>表</t>
    </r>
    <r>
      <rPr>
        <b/>
        <sz val="12"/>
        <rFont val="Times New Roman"/>
        <charset val="134"/>
      </rPr>
      <t xml:space="preserve">3-1-3 </t>
    </r>
    <r>
      <rPr>
        <b/>
        <sz val="12"/>
        <rFont val="仿宋_GB2312"/>
        <charset val="134"/>
      </rPr>
      <t>货币资金</t>
    </r>
    <r>
      <rPr>
        <b/>
        <sz val="12"/>
        <rFont val="Times New Roman"/>
        <charset val="134"/>
      </rPr>
      <t>--</t>
    </r>
    <r>
      <rPr>
        <b/>
        <sz val="12"/>
        <rFont val="仿宋_GB2312"/>
        <charset val="134"/>
      </rPr>
      <t>其他货币资金</t>
    </r>
  </si>
  <si>
    <t>其他货币资金包含外埠存款、信用卡存款、信用证保证金存款等，要分类、分笔填写。对各种货币代值卡，要注明发行的金融单位。</t>
  </si>
  <si>
    <t>如为外埠存款或为信用卡存款，则名称及内容栏填写开户行的名称和帐号。</t>
  </si>
  <si>
    <r>
      <rPr>
        <b/>
        <sz val="12"/>
        <rFont val="Times New Roman"/>
        <charset val="134"/>
      </rPr>
      <t>(4)</t>
    </r>
    <r>
      <rPr>
        <b/>
        <sz val="12"/>
        <rFont val="仿宋_GB2312"/>
        <charset val="134"/>
      </rPr>
      <t>表</t>
    </r>
    <r>
      <rPr>
        <b/>
        <sz val="12"/>
        <rFont val="Times New Roman"/>
        <charset val="134"/>
      </rPr>
      <t xml:space="preserve">3-2-1 </t>
    </r>
    <r>
      <rPr>
        <b/>
        <sz val="12"/>
        <rFont val="仿宋_GB2312"/>
        <charset val="134"/>
      </rPr>
      <t>交易性金融资产</t>
    </r>
    <r>
      <rPr>
        <b/>
        <sz val="12"/>
        <rFont val="Times New Roman"/>
        <charset val="134"/>
      </rPr>
      <t>—</t>
    </r>
    <r>
      <rPr>
        <b/>
        <sz val="12"/>
        <rFont val="仿宋_GB2312"/>
        <charset val="134"/>
      </rPr>
      <t>股票投资</t>
    </r>
    <r>
      <rPr>
        <b/>
        <sz val="12"/>
        <rFont val="Times New Roman"/>
        <charset val="134"/>
      </rPr>
      <t>(</t>
    </r>
    <r>
      <rPr>
        <b/>
        <sz val="12"/>
        <rFont val="仿宋_GB2312"/>
        <charset val="134"/>
      </rPr>
      <t>指持有不超过一年</t>
    </r>
    <r>
      <rPr>
        <b/>
        <sz val="12"/>
        <rFont val="Times New Roman"/>
        <charset val="134"/>
      </rPr>
      <t>)</t>
    </r>
  </si>
  <si>
    <t>①“被投资单位名称”指股票发行单位全称；</t>
  </si>
  <si>
    <t>②“股票名称”指该股票标准简称，包括代码，如太极集团600129；</t>
  </si>
  <si>
    <t>③“股票性质”指填列国家股、法人股或流通股；</t>
  </si>
  <si>
    <t>④“投资日期”指企业购买股票的日期或以其他方式(如非货币性交易换入、以债权换入等)取得股权的协议转让日期，非股票发行日期；</t>
  </si>
  <si>
    <t>⑤持股比例指所持股数量占发行总股本数的比例，如果少量购买，则不填此栏。</t>
  </si>
  <si>
    <r>
      <rPr>
        <b/>
        <sz val="12"/>
        <rFont val="Times New Roman"/>
        <charset val="134"/>
      </rPr>
      <t>(5)</t>
    </r>
    <r>
      <rPr>
        <b/>
        <sz val="12"/>
        <rFont val="仿宋_GB2312"/>
        <charset val="134"/>
      </rPr>
      <t>表</t>
    </r>
    <r>
      <rPr>
        <b/>
        <sz val="12"/>
        <rFont val="Times New Roman"/>
        <charset val="134"/>
      </rPr>
      <t xml:space="preserve">3-2-2 </t>
    </r>
    <r>
      <rPr>
        <b/>
        <sz val="12"/>
        <rFont val="仿宋_GB2312"/>
        <charset val="134"/>
      </rPr>
      <t>交易性金融资产</t>
    </r>
    <r>
      <rPr>
        <b/>
        <sz val="12"/>
        <rFont val="Times New Roman"/>
        <charset val="134"/>
      </rPr>
      <t>—</t>
    </r>
    <r>
      <rPr>
        <b/>
        <sz val="12"/>
        <rFont val="仿宋_GB2312"/>
        <charset val="134"/>
      </rPr>
      <t>债券投资</t>
    </r>
  </si>
  <si>
    <t>债券种类可以按用途（分基建债券、电力债券、专项债券）填列，其他填表情况同表3-2-1。</t>
  </si>
  <si>
    <r>
      <rPr>
        <b/>
        <sz val="12"/>
        <rFont val="Times New Roman"/>
        <charset val="134"/>
      </rPr>
      <t>(6)</t>
    </r>
    <r>
      <rPr>
        <b/>
        <sz val="12"/>
        <rFont val="仿宋_GB2312"/>
        <charset val="134"/>
      </rPr>
      <t>表</t>
    </r>
    <r>
      <rPr>
        <b/>
        <sz val="12"/>
        <rFont val="Times New Roman"/>
        <charset val="134"/>
      </rPr>
      <t xml:space="preserve">3-3 </t>
    </r>
    <r>
      <rPr>
        <b/>
        <sz val="12"/>
        <rFont val="仿宋_GB2312"/>
        <charset val="134"/>
      </rPr>
      <t>应收票据</t>
    </r>
  </si>
  <si>
    <t>①“户名”指债务人的户名全称；</t>
  </si>
  <si>
    <t>②“出票日期”指签发该票据的日期---年月日。</t>
  </si>
  <si>
    <t>注意事项：对于逾期未收回的应收票据，请在“备注”栏中标明未收回的原因；“涉及法律诉讼”的款项、欠款单位为关联方或内部往来的款项、用于质押的应收票据等应分别在“备注”栏中予以说明。</t>
  </si>
  <si>
    <r>
      <rPr>
        <b/>
        <sz val="12"/>
        <rFont val="Times New Roman"/>
        <charset val="134"/>
      </rPr>
      <t>(7)</t>
    </r>
    <r>
      <rPr>
        <b/>
        <sz val="12"/>
        <rFont val="仿宋_GB2312"/>
        <charset val="134"/>
      </rPr>
      <t>表</t>
    </r>
    <r>
      <rPr>
        <b/>
        <sz val="12"/>
        <rFont val="Times New Roman"/>
        <charset val="134"/>
      </rPr>
      <t>3-4</t>
    </r>
    <r>
      <rPr>
        <b/>
        <sz val="12"/>
        <rFont val="仿宋_GB2312"/>
        <charset val="134"/>
      </rPr>
      <t>应收帐款</t>
    </r>
  </si>
  <si>
    <t>①“业务内容”：指发生应收帐款的相应业务名称，应收帐款不分金额大小一律按照债务人和业务内容逐笔填列，不能出现其他；</t>
  </si>
  <si>
    <t>②“发生日期”：对滚动发生额可按照基准日前最后一次应收帐款发生额的月份月末余额填列；</t>
  </si>
  <si>
    <r>
      <rPr>
        <sz val="14"/>
        <rFont val="仿宋_GB2312"/>
        <charset val="134"/>
      </rPr>
      <t>③“帐龄”：按月数填列，如一年零4个月，则填列“16</t>
    </r>
    <r>
      <rPr>
        <sz val="14"/>
        <rFont val="Times New Roman"/>
        <charset val="134"/>
      </rPr>
      <t>”</t>
    </r>
    <r>
      <rPr>
        <sz val="14"/>
        <rFont val="仿宋_GB2312"/>
        <charset val="134"/>
      </rPr>
      <t>即可，对应在1-2年账龄段内列示；</t>
    </r>
  </si>
  <si>
    <t>④欠款单位名称应填列全称，不应以地名或不明确的简称代替；</t>
  </si>
  <si>
    <t>⑤欠款单位为关联方或内部单位的，分开填列。</t>
  </si>
  <si>
    <r>
      <rPr>
        <b/>
        <sz val="12"/>
        <rFont val="Times New Roman"/>
        <charset val="134"/>
      </rPr>
      <t>(8)</t>
    </r>
    <r>
      <rPr>
        <b/>
        <sz val="12"/>
        <rFont val="仿宋_GB2312"/>
        <charset val="134"/>
      </rPr>
      <t>表</t>
    </r>
    <r>
      <rPr>
        <b/>
        <sz val="12"/>
        <rFont val="Times New Roman"/>
        <charset val="134"/>
      </rPr>
      <t xml:space="preserve">3-5 </t>
    </r>
    <r>
      <rPr>
        <b/>
        <sz val="12"/>
        <rFont val="仿宋_GB2312"/>
        <charset val="134"/>
      </rPr>
      <t>预付帐款</t>
    </r>
  </si>
  <si>
    <t>参照表3-4。</t>
  </si>
  <si>
    <t>对预付设备款所涉及的实物已到货安装、使用，在清查时应注意与实物管理部门核对，以免出现重复申报或资产非真实盘盈。</t>
  </si>
  <si>
    <r>
      <rPr>
        <b/>
        <sz val="12"/>
        <rFont val="Times New Roman"/>
        <charset val="134"/>
      </rPr>
      <t>(9)</t>
    </r>
    <r>
      <rPr>
        <b/>
        <sz val="12"/>
        <rFont val="仿宋_GB2312"/>
        <charset val="134"/>
      </rPr>
      <t>表</t>
    </r>
    <r>
      <rPr>
        <b/>
        <sz val="12"/>
        <rFont val="Times New Roman"/>
        <charset val="134"/>
      </rPr>
      <t xml:space="preserve">3-7 </t>
    </r>
    <r>
      <rPr>
        <b/>
        <sz val="12"/>
        <rFont val="仿宋_GB2312"/>
        <charset val="134"/>
      </rPr>
      <t>应收股利</t>
    </r>
  </si>
  <si>
    <t>“发生日期”栏所指的是利润或股利分配时间；</t>
  </si>
  <si>
    <t>“股利所属期间”指股利发生的期间，如2002年应收2001年的股利，则该栏目填写“2001年度”。</t>
  </si>
  <si>
    <r>
      <rPr>
        <b/>
        <sz val="12"/>
        <rFont val="Times New Roman"/>
        <charset val="134"/>
      </rPr>
      <t>(10)</t>
    </r>
    <r>
      <rPr>
        <b/>
        <sz val="12"/>
        <rFont val="仿宋_GB2312"/>
        <charset val="134"/>
      </rPr>
      <t>表</t>
    </r>
    <r>
      <rPr>
        <b/>
        <sz val="12"/>
        <rFont val="Times New Roman"/>
        <charset val="134"/>
      </rPr>
      <t xml:space="preserve">3-6 </t>
    </r>
    <r>
      <rPr>
        <b/>
        <sz val="12"/>
        <rFont val="仿宋_GB2312"/>
        <charset val="134"/>
      </rPr>
      <t>应收利息</t>
    </r>
  </si>
  <si>
    <t>参照表3-5。</t>
  </si>
  <si>
    <r>
      <rPr>
        <b/>
        <sz val="12"/>
        <rFont val="Times New Roman"/>
        <charset val="134"/>
      </rPr>
      <t>(11)</t>
    </r>
    <r>
      <rPr>
        <b/>
        <sz val="12"/>
        <rFont val="仿宋_GB2312"/>
        <charset val="134"/>
      </rPr>
      <t>表</t>
    </r>
    <r>
      <rPr>
        <b/>
        <sz val="12"/>
        <rFont val="Times New Roman"/>
        <charset val="134"/>
      </rPr>
      <t xml:space="preserve">3-8 </t>
    </r>
    <r>
      <rPr>
        <b/>
        <sz val="12"/>
        <rFont val="仿宋_GB2312"/>
        <charset val="134"/>
      </rPr>
      <t>其他应收款</t>
    </r>
  </si>
  <si>
    <r>
      <rPr>
        <b/>
        <sz val="12"/>
        <rFont val="Times New Roman"/>
        <charset val="134"/>
      </rPr>
      <t>(12)</t>
    </r>
    <r>
      <rPr>
        <b/>
        <sz val="12"/>
        <rFont val="仿宋_GB2312"/>
        <charset val="134"/>
      </rPr>
      <t>表</t>
    </r>
    <r>
      <rPr>
        <b/>
        <sz val="12"/>
        <rFont val="Times New Roman"/>
        <charset val="134"/>
      </rPr>
      <t>3-9-1</t>
    </r>
    <r>
      <rPr>
        <b/>
        <sz val="12"/>
        <rFont val="仿宋_GB2312"/>
        <charset val="134"/>
      </rPr>
      <t>至</t>
    </r>
    <r>
      <rPr>
        <b/>
        <sz val="12"/>
        <rFont val="Times New Roman"/>
        <charset val="134"/>
      </rPr>
      <t xml:space="preserve">3-9-8 </t>
    </r>
    <r>
      <rPr>
        <b/>
        <sz val="12"/>
        <rFont val="仿宋_GB2312"/>
        <charset val="134"/>
      </rPr>
      <t>存货类</t>
    </r>
  </si>
  <si>
    <t>①存货类原则上按名称或规格型号逐个填列，但如数量过多，则可按小类填列；</t>
  </si>
  <si>
    <t>②按类填列的存货“单价”指平均单价(为倒算值)，即“数量”乘以“单价”，应等于“金额”；</t>
  </si>
  <si>
    <t>③对于按计划成本入帐的存货，在该科目的倒数第二行填列材料成本差异；</t>
  </si>
  <si>
    <t>④对帐面已没有反映的在用低值易耗品，可根据实际情况填列对生产经营较重要的工具且价值量较大的物品，如仪器仪表等。</t>
  </si>
  <si>
    <t xml:space="preserve">⑤如原材料存在损毁、变质现象，应在“备注”栏中注明，并说明库存时间；产成品及分期收款发出商品应按畅销、正常、勉强销售、滞销几种情况在适销程度栏打钩；已发出但未作帐务处理的，在备注栏注明产品去向；对残次、冷背、呆滞的产成品(库存商品)也在备注栏注明；低值易耗品不采用一次摊销法摊销时，在备注栏中作出说明。
</t>
  </si>
  <si>
    <r>
      <rPr>
        <b/>
        <sz val="12"/>
        <rFont val="Times New Roman"/>
        <charset val="134"/>
      </rPr>
      <t>(13)</t>
    </r>
    <r>
      <rPr>
        <b/>
        <sz val="12"/>
        <rFont val="仿宋_GB2312"/>
        <charset val="134"/>
      </rPr>
      <t>表</t>
    </r>
    <r>
      <rPr>
        <b/>
        <sz val="12"/>
        <rFont val="Times New Roman"/>
        <charset val="134"/>
      </rPr>
      <t xml:space="preserve">3--10 </t>
    </r>
    <r>
      <rPr>
        <b/>
        <sz val="12"/>
        <rFont val="仿宋_GB2312"/>
        <charset val="134"/>
      </rPr>
      <t>一年内到期的非流动资产</t>
    </r>
  </si>
  <si>
    <t>按照不同的项目内容逐笔填写。</t>
  </si>
  <si>
    <r>
      <rPr>
        <b/>
        <sz val="12"/>
        <rFont val="Times New Roman"/>
        <charset val="134"/>
      </rPr>
      <t>(14)</t>
    </r>
    <r>
      <rPr>
        <b/>
        <sz val="12"/>
        <rFont val="仿宋_GB2312"/>
        <charset val="134"/>
      </rPr>
      <t>表</t>
    </r>
    <r>
      <rPr>
        <b/>
        <sz val="12"/>
        <rFont val="Times New Roman"/>
        <charset val="134"/>
      </rPr>
      <t xml:space="preserve">3--11 </t>
    </r>
    <r>
      <rPr>
        <b/>
        <sz val="12"/>
        <rFont val="仿宋_GB2312"/>
        <charset val="134"/>
      </rPr>
      <t>其他流动资产</t>
    </r>
  </si>
  <si>
    <r>
      <rPr>
        <b/>
        <sz val="14"/>
        <rFont val="Times New Roman"/>
        <charset val="134"/>
      </rPr>
      <t>2.</t>
    </r>
    <r>
      <rPr>
        <b/>
        <sz val="14"/>
        <rFont val="黑体"/>
        <charset val="134"/>
      </rPr>
      <t>非流动资产填表说明</t>
    </r>
    <r>
      <rPr>
        <b/>
        <sz val="14"/>
        <rFont val="Times New Roman"/>
        <charset val="134"/>
      </rPr>
      <t>(</t>
    </r>
    <r>
      <rPr>
        <b/>
        <sz val="14"/>
        <rFont val="黑体"/>
        <charset val="134"/>
      </rPr>
      <t>表</t>
    </r>
    <r>
      <rPr>
        <b/>
        <sz val="14"/>
        <rFont val="Times New Roman"/>
        <charset val="134"/>
      </rPr>
      <t>4--1</t>
    </r>
    <r>
      <rPr>
        <b/>
        <sz val="14"/>
        <rFont val="黑体"/>
        <charset val="134"/>
      </rPr>
      <t>至</t>
    </r>
    <r>
      <rPr>
        <b/>
        <sz val="14"/>
        <rFont val="Times New Roman"/>
        <charset val="134"/>
      </rPr>
      <t>4--17)</t>
    </r>
  </si>
  <si>
    <r>
      <rPr>
        <b/>
        <sz val="12"/>
        <rFont val="Times New Roman"/>
        <charset val="134"/>
      </rPr>
      <t>(1)</t>
    </r>
    <r>
      <rPr>
        <b/>
        <sz val="12"/>
        <rFont val="仿宋_GB2312"/>
        <charset val="134"/>
      </rPr>
      <t>表</t>
    </r>
    <r>
      <rPr>
        <b/>
        <sz val="12"/>
        <rFont val="Times New Roman"/>
        <charset val="134"/>
      </rPr>
      <t xml:space="preserve">4--1 </t>
    </r>
    <r>
      <rPr>
        <b/>
        <sz val="12"/>
        <rFont val="仿宋_GB2312"/>
        <charset val="134"/>
      </rPr>
      <t>可供出售金融资产</t>
    </r>
  </si>
  <si>
    <t>*******</t>
  </si>
  <si>
    <r>
      <rPr>
        <b/>
        <sz val="12"/>
        <rFont val="Times New Roman"/>
        <charset val="134"/>
      </rPr>
      <t>(2)</t>
    </r>
    <r>
      <rPr>
        <b/>
        <sz val="12"/>
        <rFont val="仿宋_GB2312"/>
        <charset val="134"/>
      </rPr>
      <t>表</t>
    </r>
    <r>
      <rPr>
        <b/>
        <sz val="12"/>
        <rFont val="Times New Roman"/>
        <charset val="134"/>
      </rPr>
      <t xml:space="preserve">4--2 </t>
    </r>
    <r>
      <rPr>
        <b/>
        <sz val="12"/>
        <rFont val="仿宋_GB2312"/>
        <charset val="134"/>
      </rPr>
      <t>持有至到期投资</t>
    </r>
  </si>
  <si>
    <t>可参照3－2－1股票或表3－2－2债券投资明细表内容进行填列；</t>
  </si>
  <si>
    <r>
      <rPr>
        <b/>
        <sz val="12"/>
        <rFont val="Times New Roman"/>
        <charset val="134"/>
      </rPr>
      <t>(3)</t>
    </r>
    <r>
      <rPr>
        <b/>
        <sz val="12"/>
        <rFont val="仿宋_GB2312"/>
        <charset val="134"/>
      </rPr>
      <t>表</t>
    </r>
    <r>
      <rPr>
        <b/>
        <sz val="12"/>
        <rFont val="Times New Roman"/>
        <charset val="134"/>
      </rPr>
      <t xml:space="preserve">4--3 </t>
    </r>
    <r>
      <rPr>
        <b/>
        <sz val="12"/>
        <rFont val="仿宋_GB2312"/>
        <charset val="134"/>
      </rPr>
      <t>长期应收款</t>
    </r>
  </si>
  <si>
    <t>******</t>
  </si>
  <si>
    <r>
      <rPr>
        <b/>
        <sz val="12"/>
        <rFont val="Times New Roman"/>
        <charset val="134"/>
      </rPr>
      <t>(4)</t>
    </r>
    <r>
      <rPr>
        <b/>
        <sz val="12"/>
        <rFont val="仿宋_GB2312"/>
        <charset val="134"/>
      </rPr>
      <t>表</t>
    </r>
    <r>
      <rPr>
        <b/>
        <sz val="12"/>
        <rFont val="Times New Roman"/>
        <charset val="134"/>
      </rPr>
      <t xml:space="preserve">4--4 </t>
    </r>
    <r>
      <rPr>
        <b/>
        <sz val="12"/>
        <rFont val="仿宋_GB2312"/>
        <charset val="134"/>
      </rPr>
      <t>长期股权投资</t>
    </r>
  </si>
  <si>
    <t>对于有特殊约定的长期投资，在备注栏简述约定的内容。</t>
  </si>
  <si>
    <r>
      <rPr>
        <b/>
        <sz val="12"/>
        <rFont val="Times New Roman"/>
        <charset val="134"/>
      </rPr>
      <t>(5)</t>
    </r>
    <r>
      <rPr>
        <b/>
        <sz val="12"/>
        <rFont val="仿宋_GB2312"/>
        <charset val="134"/>
      </rPr>
      <t>表</t>
    </r>
    <r>
      <rPr>
        <b/>
        <sz val="12"/>
        <rFont val="Times New Roman"/>
        <charset val="134"/>
      </rPr>
      <t xml:space="preserve">4--5 </t>
    </r>
    <r>
      <rPr>
        <b/>
        <sz val="12"/>
        <rFont val="仿宋_GB2312"/>
        <charset val="134"/>
      </rPr>
      <t>投资性房地产</t>
    </r>
  </si>
  <si>
    <t>结合资产类别填报土地或房屋资产相关项目，具体填要求同5－1－1房屋建筑物或表5－3土地评估明细表相关要求。</t>
  </si>
  <si>
    <r>
      <rPr>
        <b/>
        <sz val="12"/>
        <rFont val="Times New Roman"/>
        <charset val="134"/>
      </rPr>
      <t>(6)</t>
    </r>
    <r>
      <rPr>
        <b/>
        <sz val="12"/>
        <rFont val="仿宋_GB2312"/>
        <charset val="134"/>
      </rPr>
      <t>表</t>
    </r>
    <r>
      <rPr>
        <b/>
        <sz val="12"/>
        <rFont val="Times New Roman"/>
        <charset val="134"/>
      </rPr>
      <t xml:space="preserve">4--6 </t>
    </r>
    <r>
      <rPr>
        <b/>
        <sz val="12"/>
        <rFont val="仿宋_GB2312"/>
        <charset val="134"/>
      </rPr>
      <t>固定资产</t>
    </r>
  </si>
  <si>
    <r>
      <rPr>
        <b/>
        <sz val="12"/>
        <rFont val="Times New Roman"/>
        <charset val="134"/>
      </rPr>
      <t>1)</t>
    </r>
    <r>
      <rPr>
        <b/>
        <sz val="12"/>
        <rFont val="仿宋_GB2312"/>
        <charset val="134"/>
      </rPr>
      <t>表</t>
    </r>
    <r>
      <rPr>
        <b/>
        <sz val="12"/>
        <rFont val="Times New Roman"/>
        <charset val="134"/>
      </rPr>
      <t>4-6-1</t>
    </r>
    <r>
      <rPr>
        <b/>
        <sz val="12"/>
        <rFont val="仿宋_GB2312"/>
        <charset val="134"/>
      </rPr>
      <t>，固定资产</t>
    </r>
    <r>
      <rPr>
        <b/>
        <sz val="12"/>
        <rFont val="Times New Roman"/>
        <charset val="134"/>
      </rPr>
      <t>—</t>
    </r>
    <r>
      <rPr>
        <b/>
        <sz val="12"/>
        <rFont val="仿宋_GB2312"/>
        <charset val="134"/>
      </rPr>
      <t>房屋建筑物清查评估明细表</t>
    </r>
  </si>
  <si>
    <t>如因故几项建筑物无法分别标明帐面价值,可统一填写帐面价值,但实物需逐栋填列。</t>
  </si>
  <si>
    <t>“房产证号及对应土地证号”为房产证及土地证上标明的号码，应填写齐全；</t>
  </si>
  <si>
    <t>“建筑物名称”一栏是指该栋房屋现用名称；</t>
  </si>
  <si>
    <t>“用途”指该建筑物目前的用途，如用于生产、办公等；</t>
  </si>
  <si>
    <t>“建筑结构”一栏是指该栋建筑物的建筑结构形式，须填写与现在实际结构状况相一致的名称。</t>
  </si>
  <si>
    <t>现将各种类型结构含义分述如下：</t>
  </si>
  <si>
    <t>A.框架结构，指钢筋混凝土柱、梁、板整体浇注的结构，包括钢筋混凝土预制柱、梁、结点后浇的刚性结点框架结构；表中填写“框架“。</t>
  </si>
  <si>
    <t>B.框剪结构，指钢筋混凝土柱、梁、板、剪力墙现浇的整体结构；表中填写“框剪 “。</t>
  </si>
  <si>
    <t>C.排架结构，一般指预制钢筋混凝土柱、吊车梁、屋架或屋面斜梁的装配式结构，其中屋架可以是钢筋混凝土或钢屋架。表中填写“排架“。</t>
  </si>
  <si>
    <t>D.砖混结构，以砖砌体及钢筋混凝土梁、构造柱、楼板为混合承重体系的结构类型。以砖柱为竖向承重构件的砖排架结构并入“砖混结构”类型内。表中填写“砖混“。</t>
  </si>
  <si>
    <t>E.砖木结构，指砖墙、砖柱及木屋架为联合承重体的结构类型，屋面必须是木屋面板及挂瓦的作法。表中填写“砖木“。</t>
  </si>
  <si>
    <t>F.简易结构，指屋架为轻型钢架或简易木屋架上面直接安设玻璃钢瓦或瓦楞铁皮瓦的简易结构。表中填写“简易“。</t>
  </si>
  <si>
    <t>G.钢棚结构，指无围护墙，或半截围护墙，屋面为轻型钢架搁置的砖柱或轻钢支柱上的棚类结构。表中填写“钢棚“。</t>
  </si>
  <si>
    <t>对于上述结构中，“钢棚结构”属于临时建筑，一般不办理房产证，故该类型的项目一律填在“构筑物”评估表中。</t>
  </si>
  <si>
    <t>在填写结构类型时，一律以上述规定为准，原帐面填写的类型名称与本规定不一致时，应按本规定进行更改。</t>
  </si>
  <si>
    <t>“建筑面积”一栏是指纳入评估范围的建筑物的建筑面积，应同房产证或购房合同面积相一致，如无房产证，填写工程竣工决算书上的面积数，否则就需要重新丈量；对改建、扩建已改变了原有建筑面积，应以现在实有的建筑面积填报，但必须在备注中加以说明，应注意在增加面积的同时，应增加帐面原值及净值。如增加面积的价值未入帐，应在备注中注明未入帐部分的建筑面积。</t>
  </si>
  <si>
    <t>“建成年月”为竣工时间；</t>
  </si>
  <si>
    <t>“成本单价”一栏是指帐面原值与“建筑面积”的比值。
对于盘盈、盘亏、毁损、报废、闲置等非正常资产状况应在备注栏中说明！</t>
  </si>
  <si>
    <r>
      <rPr>
        <b/>
        <sz val="12"/>
        <rFont val="Times New Roman"/>
        <charset val="134"/>
      </rPr>
      <t>2)</t>
    </r>
    <r>
      <rPr>
        <b/>
        <sz val="12"/>
        <rFont val="仿宋_GB2312"/>
        <charset val="134"/>
      </rPr>
      <t>表</t>
    </r>
    <r>
      <rPr>
        <b/>
        <sz val="12"/>
        <rFont val="Times New Roman"/>
        <charset val="134"/>
      </rPr>
      <t>4-6-2</t>
    </r>
    <r>
      <rPr>
        <b/>
        <sz val="12"/>
        <rFont val="仿宋_GB2312"/>
        <charset val="134"/>
      </rPr>
      <t>，固定资产</t>
    </r>
    <r>
      <rPr>
        <b/>
        <sz val="12"/>
        <rFont val="Times New Roman"/>
        <charset val="134"/>
      </rPr>
      <t>—</t>
    </r>
    <r>
      <rPr>
        <b/>
        <sz val="12"/>
        <rFont val="仿宋_GB2312"/>
        <charset val="134"/>
      </rPr>
      <t>构筑物及其他辅助设施清查评估明细表</t>
    </r>
  </si>
  <si>
    <t>构筑物指与建筑物相匹配的场地、水池、围墙、道路等设施。</t>
  </si>
  <si>
    <t>各项目填写要求如下：</t>
  </si>
  <si>
    <r>
      <rPr>
        <sz val="14"/>
        <rFont val="仿宋_GB2312"/>
        <charset val="134"/>
      </rPr>
      <t>(1)水池：单位“个”，材质：砖、钢筋砼等，规格：外形</t>
    </r>
    <r>
      <rPr>
        <sz val="14"/>
        <rFont val="Times New Roman"/>
        <charset val="134"/>
      </rPr>
      <t>”</t>
    </r>
    <r>
      <rPr>
        <sz val="14"/>
        <rFont val="仿宋_GB2312"/>
        <charset val="134"/>
      </rPr>
      <t>长l</t>
    </r>
    <r>
      <rPr>
        <sz val="14"/>
        <rFont val="Symbol"/>
        <charset val="2"/>
      </rPr>
      <t>´</t>
    </r>
    <r>
      <rPr>
        <sz val="14"/>
        <rFont val="仿宋_GB2312"/>
        <charset val="134"/>
      </rPr>
      <t>宽b</t>
    </r>
    <r>
      <rPr>
        <sz val="14"/>
        <rFont val="Symbol"/>
        <charset val="2"/>
      </rPr>
      <t>´</t>
    </r>
    <r>
      <rPr>
        <sz val="14"/>
        <rFont val="仿宋_GB2312"/>
        <charset val="134"/>
      </rPr>
      <t>高h(m)</t>
    </r>
    <r>
      <rPr>
        <sz val="14"/>
        <rFont val="Times New Roman"/>
        <charset val="134"/>
      </rPr>
      <t>”</t>
    </r>
    <r>
      <rPr>
        <sz val="14"/>
        <rFont val="仿宋_GB2312"/>
        <charset val="134"/>
      </rPr>
      <t>，</t>
    </r>
    <r>
      <rPr>
        <sz val="14"/>
        <rFont val="Times New Roman"/>
        <charset val="134"/>
      </rPr>
      <t>”</t>
    </r>
    <r>
      <rPr>
        <sz val="14"/>
        <rFont val="仿宋_GB2312"/>
        <charset val="134"/>
      </rPr>
      <t>容积m3</t>
    </r>
    <r>
      <rPr>
        <sz val="14"/>
        <rFont val="Times New Roman"/>
        <charset val="134"/>
      </rPr>
      <t>”</t>
    </r>
    <r>
      <rPr>
        <sz val="14"/>
        <rFont val="仿宋_GB2312"/>
        <charset val="134"/>
      </rPr>
      <t>,有盖或无盖；例如15</t>
    </r>
    <r>
      <rPr>
        <sz val="14"/>
        <rFont val="Symbol"/>
        <charset val="2"/>
      </rPr>
      <t>´</t>
    </r>
    <r>
      <rPr>
        <sz val="14"/>
        <rFont val="仿宋_GB2312"/>
        <charset val="134"/>
      </rPr>
      <t>55</t>
    </r>
    <r>
      <rPr>
        <sz val="14"/>
        <rFont val="Symbol"/>
        <charset val="2"/>
      </rPr>
      <t>´</t>
    </r>
    <r>
      <rPr>
        <sz val="14"/>
        <rFont val="仿宋_GB2312"/>
        <charset val="134"/>
      </rPr>
      <t>30，22m3，有盖。</t>
    </r>
  </si>
  <si>
    <r>
      <rPr>
        <sz val="14"/>
        <rFont val="仿宋_GB2312"/>
        <charset val="134"/>
      </rPr>
      <t>(2)烟囱、水塔：单位：“座”，材质：“砖，钢筋砼”等，规格：“高h</t>
    </r>
    <r>
      <rPr>
        <sz val="14"/>
        <rFont val="Symbol"/>
        <charset val="2"/>
      </rPr>
      <t>´</t>
    </r>
    <r>
      <rPr>
        <sz val="14"/>
        <rFont val="仿宋_GB2312"/>
        <charset val="134"/>
      </rPr>
      <t>上口直径(m)。”例： 60</t>
    </r>
    <r>
      <rPr>
        <sz val="14"/>
        <rFont val="Symbol"/>
        <charset val="2"/>
      </rPr>
      <t>´</t>
    </r>
    <r>
      <rPr>
        <sz val="14"/>
        <rFont val="仿宋_GB2312"/>
        <charset val="134"/>
      </rPr>
      <t>2.5</t>
    </r>
  </si>
  <si>
    <r>
      <rPr>
        <sz val="14"/>
        <rFont val="仿宋_GB2312"/>
        <charset val="134"/>
      </rPr>
      <t>(3)框架：单位：“座”或“t”(用于钢框架)、材质：“钢筋砼”或“钢结构”等，规格：“长l</t>
    </r>
    <r>
      <rPr>
        <sz val="14"/>
        <rFont val="Symbol"/>
        <charset val="2"/>
      </rPr>
      <t>´</t>
    </r>
    <r>
      <rPr>
        <sz val="14"/>
        <rFont val="仿宋_GB2312"/>
        <charset val="134"/>
      </rPr>
      <t>宽b</t>
    </r>
    <r>
      <rPr>
        <sz val="14"/>
        <rFont val="Symbol"/>
        <charset val="2"/>
      </rPr>
      <t>´</t>
    </r>
    <r>
      <rPr>
        <sz val="14"/>
        <rFont val="仿宋_GB2312"/>
        <charset val="134"/>
      </rPr>
      <t>高h(m)”例：120</t>
    </r>
    <r>
      <rPr>
        <sz val="14"/>
        <rFont val="Symbol"/>
        <charset val="2"/>
      </rPr>
      <t>´</t>
    </r>
    <r>
      <rPr>
        <sz val="14"/>
        <rFont val="仿宋_GB2312"/>
        <charset val="134"/>
      </rPr>
      <t>18</t>
    </r>
    <r>
      <rPr>
        <sz val="14"/>
        <rFont val="Symbol"/>
        <charset val="2"/>
      </rPr>
      <t>´</t>
    </r>
    <r>
      <rPr>
        <sz val="14"/>
        <rFont val="仿宋_GB2312"/>
        <charset val="134"/>
      </rPr>
      <t>50</t>
    </r>
  </si>
  <si>
    <r>
      <rPr>
        <sz val="14"/>
        <rFont val="仿宋_GB2312"/>
        <charset val="134"/>
      </rPr>
      <t>(4)水井：单位：“口”、材质：“砖、钢筋砼”等，规格：深h</t>
    </r>
    <r>
      <rPr>
        <sz val="14"/>
        <rFont val="Symbol"/>
        <charset val="2"/>
      </rPr>
      <t>´</t>
    </r>
    <r>
      <rPr>
        <sz val="14"/>
        <rFont val="仿宋_GB2312"/>
        <charset val="134"/>
      </rPr>
      <t>上口直径D(m)；例：60</t>
    </r>
    <r>
      <rPr>
        <sz val="14"/>
        <rFont val="Symbol"/>
        <charset val="2"/>
      </rPr>
      <t>´</t>
    </r>
    <r>
      <rPr>
        <sz val="14"/>
        <rFont val="仿宋_GB2312"/>
        <charset val="134"/>
      </rPr>
      <t>2；</t>
    </r>
  </si>
  <si>
    <r>
      <rPr>
        <sz val="14"/>
        <rFont val="仿宋_GB2312"/>
        <charset val="134"/>
      </rPr>
      <t>(5)道路：单位“m</t>
    </r>
    <r>
      <rPr>
        <sz val="14"/>
        <rFont val="Times New Roman"/>
        <charset val="134"/>
      </rPr>
      <t>”</t>
    </r>
    <r>
      <rPr>
        <sz val="14"/>
        <rFont val="仿宋_GB2312"/>
        <charset val="134"/>
      </rPr>
      <t>,材质:“砼面、沥青面、砖面”等，规格：“宽b(m)，δ厚(mm)”，例：b =6m，δ=200mm；</t>
    </r>
  </si>
  <si>
    <t>(6)围墙：单位“m”，材质:“砖砌、砖铁栏杆”等，规格：“高h(m),例：h=2 m，对于砖墙还应填写墙厚，例：h=2m，δ=240(mm)；</t>
  </si>
  <si>
    <r>
      <rPr>
        <sz val="14"/>
        <rFont val="仿宋_GB2312"/>
        <charset val="134"/>
      </rPr>
      <t>(7)地沟：单位“m”，材质：“砖、砼”等，规格：“宽b</t>
    </r>
    <r>
      <rPr>
        <sz val="14"/>
        <rFont val="Symbol"/>
        <charset val="2"/>
      </rPr>
      <t>´</t>
    </r>
    <r>
      <rPr>
        <sz val="14"/>
        <rFont val="仿宋_GB2312"/>
        <charset val="134"/>
      </rPr>
      <t>深h(m)</t>
    </r>
    <r>
      <rPr>
        <sz val="14"/>
        <rFont val="Times New Roman"/>
        <charset val="134"/>
      </rPr>
      <t>”</t>
    </r>
    <r>
      <rPr>
        <sz val="14"/>
        <rFont val="仿宋_GB2312"/>
        <charset val="134"/>
      </rPr>
      <t>,例：5</t>
    </r>
    <r>
      <rPr>
        <sz val="14"/>
        <rFont val="Symbol"/>
        <charset val="2"/>
      </rPr>
      <t>´</t>
    </r>
    <r>
      <rPr>
        <sz val="14"/>
        <rFont val="仿宋_GB2312"/>
        <charset val="134"/>
      </rPr>
      <t>2；</t>
    </r>
  </si>
  <si>
    <t>(8)挡土墙：单位“m3”，材质:“毛石、砼”等。</t>
  </si>
  <si>
    <r>
      <rPr>
        <b/>
        <sz val="12"/>
        <rFont val="Times New Roman"/>
        <charset val="134"/>
      </rPr>
      <t>3)</t>
    </r>
    <r>
      <rPr>
        <sz val="12"/>
        <rFont val="黑体"/>
        <charset val="134"/>
      </rPr>
      <t>表</t>
    </r>
    <r>
      <rPr>
        <sz val="12"/>
        <rFont val="Times New Roman"/>
        <charset val="134"/>
      </rPr>
      <t>4-6-4</t>
    </r>
    <r>
      <rPr>
        <sz val="12"/>
        <rFont val="黑体"/>
        <charset val="134"/>
      </rPr>
      <t>，机器设备清查评估明细表</t>
    </r>
  </si>
  <si>
    <t>机器设备原则上按单台(套)填列，即每行只填一台(套)，如有5台（套）相同设备，应填写5行(因为即使购置与启用日期相同，其使用状况或技术状况可能不同)，但当存在同批购入、相同规格型号且使用环境及状况基本相同的多台（套）设备时，可合并填列,并将数量填入数量栏；</t>
  </si>
  <si>
    <t>如购置时为整套购入，可在该设备起始行相应列填写该设备的名称及帐面值（填写整套设备的价值），在其下面各行分别填列该套设备的明细项。</t>
  </si>
  <si>
    <t>对停用、不需用、待报废、淘汰、盘亏、盘盈、二手设备等应在备注栏标明。</t>
  </si>
  <si>
    <t>“设备名称”、“规格型号”、“生产厂家”要按设备铭牌填写。</t>
  </si>
  <si>
    <t>“启用年月”指机器设备的实际启用年月。</t>
  </si>
  <si>
    <t>“存放地点”填写最基层的单位。</t>
  </si>
  <si>
    <r>
      <rPr>
        <sz val="12"/>
        <rFont val="Times New Roman"/>
        <charset val="134"/>
      </rPr>
      <t>4)</t>
    </r>
    <r>
      <rPr>
        <sz val="12"/>
        <rFont val="黑体"/>
        <charset val="134"/>
      </rPr>
      <t>表</t>
    </r>
    <r>
      <rPr>
        <sz val="12"/>
        <rFont val="Times New Roman"/>
        <charset val="134"/>
      </rPr>
      <t>4</t>
    </r>
    <r>
      <rPr>
        <sz val="12"/>
        <rFont val="Times New Roman"/>
        <charset val="134"/>
      </rPr>
      <t>-</t>
    </r>
    <r>
      <rPr>
        <sz val="12"/>
        <rFont val="Times New Roman"/>
        <charset val="134"/>
      </rPr>
      <t>5</t>
    </r>
    <r>
      <rPr>
        <sz val="12"/>
        <rFont val="Times New Roman"/>
        <charset val="134"/>
      </rPr>
      <t>-</t>
    </r>
    <r>
      <rPr>
        <sz val="12"/>
        <rFont val="Times New Roman"/>
        <charset val="134"/>
      </rPr>
      <t>5</t>
    </r>
    <r>
      <rPr>
        <sz val="12"/>
        <rFont val="黑体"/>
        <charset val="134"/>
      </rPr>
      <t>，车辆清查评估明细表</t>
    </r>
  </si>
  <si>
    <t>车辆牌号指当地交管部门颁发的车辆牌照号；已行驶公里数可圆整至百位即可，如53441公里或申报为“53400”；仪表盘、发动机等发生更换的应在备注栏注明。</t>
  </si>
  <si>
    <r>
      <rPr>
        <sz val="12"/>
        <rFont val="Times New Roman"/>
        <charset val="134"/>
      </rPr>
      <t>5)</t>
    </r>
    <r>
      <rPr>
        <sz val="12"/>
        <rFont val="黑体"/>
        <charset val="134"/>
      </rPr>
      <t>表</t>
    </r>
    <r>
      <rPr>
        <sz val="12"/>
        <rFont val="Times New Roman"/>
        <charset val="134"/>
      </rPr>
      <t>5</t>
    </r>
    <r>
      <rPr>
        <sz val="12"/>
        <rFont val="Times New Roman"/>
        <charset val="134"/>
      </rPr>
      <t>-</t>
    </r>
    <r>
      <rPr>
        <sz val="12"/>
        <rFont val="Times New Roman"/>
        <charset val="134"/>
      </rPr>
      <t>6</t>
    </r>
    <r>
      <rPr>
        <sz val="12"/>
        <rFont val="Times New Roman"/>
        <charset val="134"/>
      </rPr>
      <t>-</t>
    </r>
    <r>
      <rPr>
        <sz val="12"/>
        <rFont val="Times New Roman"/>
        <charset val="134"/>
      </rPr>
      <t>6</t>
    </r>
    <r>
      <rPr>
        <sz val="12"/>
        <rFont val="黑体"/>
        <charset val="134"/>
      </rPr>
      <t>，电子设备清查评估明细表</t>
    </r>
  </si>
  <si>
    <t>电子设备是指自动化办公设备及家用电器，如计算机、打印机、复印机、传真机、空调、冰柜、碎纸机、手机、寻呼机、电视机、音响设备、摄像机、开水器等。</t>
  </si>
  <si>
    <t>规格型号应填写主要技术参数(配置)，如电脑应填写主频、内存、硬盘、显示器；</t>
  </si>
  <si>
    <t>其他可参照表5-2-1填写。</t>
  </si>
  <si>
    <r>
      <rPr>
        <b/>
        <sz val="12"/>
        <rFont val="Times New Roman"/>
        <charset val="134"/>
      </rPr>
      <t>6)</t>
    </r>
    <r>
      <rPr>
        <sz val="12"/>
        <rFont val="宋体"/>
        <charset val="134"/>
      </rPr>
      <t>表</t>
    </r>
    <r>
      <rPr>
        <sz val="12"/>
        <rFont val="Times New Roman"/>
        <charset val="134"/>
      </rPr>
      <t>4</t>
    </r>
    <r>
      <rPr>
        <sz val="12"/>
        <rFont val="Times New Roman"/>
        <charset val="134"/>
      </rPr>
      <t>-</t>
    </r>
    <r>
      <rPr>
        <sz val="12"/>
        <rFont val="Times New Roman"/>
        <charset val="134"/>
      </rPr>
      <t>8</t>
    </r>
    <r>
      <rPr>
        <sz val="12"/>
        <rFont val="黑体"/>
        <charset val="134"/>
      </rPr>
      <t>，工程物资清查评估明细表</t>
    </r>
  </si>
  <si>
    <r>
      <rPr>
        <sz val="14"/>
        <rFont val="仿宋_GB2312"/>
        <charset val="134"/>
      </rPr>
      <t>工程物资的填列参照存货</t>
    </r>
    <r>
      <rPr>
        <sz val="14"/>
        <rFont val="Times New Roman"/>
        <charset val="134"/>
      </rPr>
      <t>--</t>
    </r>
    <r>
      <rPr>
        <sz val="14"/>
        <rFont val="仿宋_GB2312"/>
        <charset val="134"/>
      </rPr>
      <t>原材料。</t>
    </r>
  </si>
  <si>
    <r>
      <rPr>
        <sz val="12"/>
        <rFont val="Times New Roman"/>
        <charset val="134"/>
      </rPr>
      <t>7)</t>
    </r>
    <r>
      <rPr>
        <sz val="12"/>
        <rFont val="宋体"/>
        <charset val="134"/>
      </rPr>
      <t>表</t>
    </r>
    <r>
      <rPr>
        <sz val="12"/>
        <rFont val="Times New Roman"/>
        <charset val="134"/>
      </rPr>
      <t>4</t>
    </r>
    <r>
      <rPr>
        <sz val="12"/>
        <rFont val="Times New Roman"/>
        <charset val="134"/>
      </rPr>
      <t>-</t>
    </r>
    <r>
      <rPr>
        <sz val="12"/>
        <rFont val="Times New Roman"/>
        <charset val="134"/>
      </rPr>
      <t>7</t>
    </r>
    <r>
      <rPr>
        <sz val="12"/>
        <rFont val="Times New Roman"/>
        <charset val="134"/>
      </rPr>
      <t>-1</t>
    </r>
    <r>
      <rPr>
        <sz val="12"/>
        <rFont val="黑体"/>
        <charset val="134"/>
      </rPr>
      <t>，在建工程</t>
    </r>
    <r>
      <rPr>
        <sz val="12"/>
        <rFont val="Times New Roman"/>
        <charset val="134"/>
      </rPr>
      <t>—</t>
    </r>
    <r>
      <rPr>
        <sz val="12"/>
        <rFont val="仿宋_GB2312"/>
        <charset val="134"/>
      </rPr>
      <t>土建工程清查评估明细表</t>
    </r>
  </si>
  <si>
    <t>“付款比例”是指该工程评估基准日时已付金额与概算总投资额之比；</t>
  </si>
  <si>
    <t>“形象进度”是指该工程评估基准日的实际完工程度；</t>
  </si>
  <si>
    <t>在备注栏标注在建工程的施工状况，比如：停工项目、竣工项目、施工项目；如已完工但尚未进行竣工决算，也请在备注中标明。</t>
  </si>
  <si>
    <r>
      <rPr>
        <sz val="12"/>
        <rFont val="Times New Roman"/>
        <charset val="134"/>
      </rPr>
      <t xml:space="preserve">8) </t>
    </r>
    <r>
      <rPr>
        <sz val="12"/>
        <rFont val="黑体"/>
        <charset val="134"/>
      </rPr>
      <t>表</t>
    </r>
    <r>
      <rPr>
        <sz val="12"/>
        <rFont val="Times New Roman"/>
        <charset val="134"/>
      </rPr>
      <t>4</t>
    </r>
    <r>
      <rPr>
        <sz val="12"/>
        <rFont val="Times New Roman"/>
        <charset val="134"/>
      </rPr>
      <t>-</t>
    </r>
    <r>
      <rPr>
        <sz val="12"/>
        <rFont val="Times New Roman"/>
        <charset val="134"/>
      </rPr>
      <t>7</t>
    </r>
    <r>
      <rPr>
        <sz val="12"/>
        <rFont val="Times New Roman"/>
        <charset val="134"/>
      </rPr>
      <t>-2</t>
    </r>
    <r>
      <rPr>
        <sz val="12"/>
        <rFont val="黑体"/>
        <charset val="134"/>
      </rPr>
      <t>，在建工程</t>
    </r>
    <r>
      <rPr>
        <sz val="12"/>
        <rFont val="Times New Roman"/>
        <charset val="134"/>
      </rPr>
      <t>—</t>
    </r>
    <r>
      <rPr>
        <sz val="12"/>
        <rFont val="仿宋_GB2312"/>
        <charset val="134"/>
      </rPr>
      <t>设备安装工程清查评估明细表</t>
    </r>
  </si>
  <si>
    <t>“项目名称”应与安装合同所列示的项目名称一致；“设备名称”是指设备安装工程中包含设备的名称；</t>
  </si>
  <si>
    <t>“资金成本”指资本化的利息。</t>
  </si>
  <si>
    <t xml:space="preserve"> 请按照工程项目整理填列本表，不应按照财务入账时间顺序填列。</t>
  </si>
  <si>
    <r>
      <rPr>
        <b/>
        <sz val="12"/>
        <rFont val="Times New Roman"/>
        <charset val="134"/>
      </rPr>
      <t>9)</t>
    </r>
    <r>
      <rPr>
        <b/>
        <sz val="12"/>
        <rFont val="宋体"/>
        <charset val="134"/>
      </rPr>
      <t>土地使用权填表说明</t>
    </r>
    <r>
      <rPr>
        <b/>
        <sz val="12"/>
        <rFont val="Times New Roman"/>
        <charset val="134"/>
      </rPr>
      <t>(</t>
    </r>
    <r>
      <rPr>
        <b/>
        <sz val="12"/>
        <rFont val="宋体"/>
        <charset val="134"/>
      </rPr>
      <t>表</t>
    </r>
    <r>
      <rPr>
        <b/>
        <sz val="12"/>
        <rFont val="Times New Roman"/>
        <charset val="134"/>
      </rPr>
      <t>4-5</t>
    </r>
    <r>
      <rPr>
        <b/>
        <sz val="12"/>
        <rFont val="宋体"/>
        <charset val="134"/>
      </rPr>
      <t>投资性房地产中部分内容，</t>
    </r>
    <r>
      <rPr>
        <b/>
        <sz val="12"/>
        <rFont val="Times New Roman"/>
        <charset val="134"/>
      </rPr>
      <t>4-6-7</t>
    </r>
    <r>
      <rPr>
        <b/>
        <sz val="12"/>
        <rFont val="宋体"/>
        <charset val="134"/>
      </rPr>
      <t>固定资产土地，表</t>
    </r>
    <r>
      <rPr>
        <b/>
        <sz val="12"/>
        <rFont val="Times New Roman"/>
        <charset val="134"/>
      </rPr>
      <t>4-12-1</t>
    </r>
    <r>
      <rPr>
        <b/>
        <sz val="12"/>
        <rFont val="宋体"/>
        <charset val="134"/>
      </rPr>
      <t>无形资产土地</t>
    </r>
    <r>
      <rPr>
        <b/>
        <sz val="12"/>
        <rFont val="Times New Roman"/>
        <charset val="134"/>
      </rPr>
      <t>)</t>
    </r>
  </si>
  <si>
    <t>各表中土地使用权帐面值应按评估基准日财务帐列示的金额填列；</t>
  </si>
  <si>
    <t>“土地开发程度”指基准日达到的状态，如“七通一平”；</t>
  </si>
  <si>
    <t>“用地性质”指划拨地或出让地；</t>
  </si>
  <si>
    <t>“土地用途”指“工业、商业、住宅、综合”等；</t>
  </si>
  <si>
    <t>“宗地面积”指纳入本次评估范围的地块面积；</t>
  </si>
  <si>
    <t>“他项权利”指是否存在抵押等他项权利；</t>
  </si>
  <si>
    <t>“土地使用起始时间”是指第一个使用权人取得土地使用权的日期；</t>
  </si>
  <si>
    <t>如果有专业土地评估机构参与本项目，除帐面值以外的内容按土地评估机构的要求填列。</t>
  </si>
  <si>
    <r>
      <rPr>
        <b/>
        <sz val="12"/>
        <rFont val="Times New Roman"/>
        <charset val="134"/>
      </rPr>
      <t>10)</t>
    </r>
    <r>
      <rPr>
        <b/>
        <sz val="12"/>
        <rFont val="宋体"/>
        <charset val="134"/>
      </rPr>
      <t>表</t>
    </r>
    <r>
      <rPr>
        <b/>
        <sz val="12"/>
        <rFont val="Times New Roman"/>
        <charset val="134"/>
      </rPr>
      <t xml:space="preserve">4-9  </t>
    </r>
    <r>
      <rPr>
        <b/>
        <sz val="12"/>
        <rFont val="宋体"/>
        <charset val="134"/>
      </rPr>
      <t>固定资产清理清查评估明细表</t>
    </r>
  </si>
  <si>
    <t>此表根据具体内容分笔填列。</t>
  </si>
  <si>
    <r>
      <rPr>
        <b/>
        <sz val="12"/>
        <rFont val="Times New Roman"/>
        <charset val="134"/>
      </rPr>
      <t>(7)</t>
    </r>
    <r>
      <rPr>
        <b/>
        <sz val="12"/>
        <rFont val="仿宋_GB2312"/>
        <charset val="134"/>
      </rPr>
      <t>表</t>
    </r>
    <r>
      <rPr>
        <b/>
        <sz val="12"/>
        <rFont val="Times New Roman"/>
        <charset val="134"/>
      </rPr>
      <t xml:space="preserve">4-12-3  </t>
    </r>
    <r>
      <rPr>
        <b/>
        <sz val="12"/>
        <rFont val="仿宋_GB2312"/>
        <charset val="134"/>
      </rPr>
      <t>无形资产</t>
    </r>
    <r>
      <rPr>
        <b/>
        <sz val="12"/>
        <rFont val="Times New Roman"/>
        <charset val="134"/>
      </rPr>
      <t>—</t>
    </r>
    <r>
      <rPr>
        <b/>
        <sz val="12"/>
        <rFont val="仿宋_GB2312"/>
        <charset val="134"/>
      </rPr>
      <t>其他无形资产清查评估明细表</t>
    </r>
  </si>
  <si>
    <t>内容名称应与所对应的无形资产证书或其他证明文件(如发票)上的名称相符。</t>
  </si>
  <si>
    <r>
      <rPr>
        <b/>
        <sz val="12"/>
        <rFont val="Times New Roman"/>
        <charset val="134"/>
      </rPr>
      <t>(8)</t>
    </r>
    <r>
      <rPr>
        <b/>
        <sz val="12"/>
        <rFont val="仿宋_GB2312"/>
        <charset val="134"/>
      </rPr>
      <t>表</t>
    </r>
    <r>
      <rPr>
        <b/>
        <sz val="12"/>
        <rFont val="Times New Roman"/>
        <charset val="134"/>
      </rPr>
      <t xml:space="preserve">4-13  </t>
    </r>
    <r>
      <rPr>
        <b/>
        <sz val="12"/>
        <rFont val="仿宋_GB2312"/>
        <charset val="134"/>
      </rPr>
      <t>开发支出清查评估明细表</t>
    </r>
  </si>
  <si>
    <t>*********</t>
  </si>
  <si>
    <r>
      <rPr>
        <b/>
        <sz val="12"/>
        <rFont val="Times New Roman"/>
        <charset val="134"/>
      </rPr>
      <t>(9)</t>
    </r>
    <r>
      <rPr>
        <b/>
        <sz val="12"/>
        <rFont val="仿宋_GB2312"/>
        <charset val="134"/>
      </rPr>
      <t>表</t>
    </r>
    <r>
      <rPr>
        <b/>
        <sz val="12"/>
        <rFont val="Times New Roman"/>
        <charset val="134"/>
      </rPr>
      <t xml:space="preserve">4-14  </t>
    </r>
    <r>
      <rPr>
        <b/>
        <sz val="12"/>
        <rFont val="仿宋_GB2312"/>
        <charset val="134"/>
      </rPr>
      <t>商誉清查评估明细表</t>
    </r>
  </si>
  <si>
    <r>
      <rPr>
        <b/>
        <sz val="12"/>
        <rFont val="Times New Roman"/>
        <charset val="134"/>
      </rPr>
      <t>(10)</t>
    </r>
    <r>
      <rPr>
        <b/>
        <sz val="12"/>
        <rFont val="仿宋_GB2312"/>
        <charset val="134"/>
      </rPr>
      <t>表</t>
    </r>
    <r>
      <rPr>
        <b/>
        <sz val="12"/>
        <rFont val="Times New Roman"/>
        <charset val="134"/>
      </rPr>
      <t xml:space="preserve">4-15 </t>
    </r>
    <r>
      <rPr>
        <b/>
        <sz val="12"/>
        <rFont val="仿宋_GB2312"/>
        <charset val="134"/>
      </rPr>
      <t>长期待摊费用清查评估明细表</t>
    </r>
  </si>
  <si>
    <t>费用名称或内容应详细填列,如“**租入设备改良款”、“**设备大修费用“等。</t>
  </si>
  <si>
    <r>
      <rPr>
        <b/>
        <sz val="12"/>
        <rFont val="Times New Roman"/>
        <charset val="134"/>
      </rPr>
      <t>(11)</t>
    </r>
    <r>
      <rPr>
        <b/>
        <sz val="12"/>
        <rFont val="仿宋_GB2312"/>
        <charset val="134"/>
      </rPr>
      <t>表</t>
    </r>
    <r>
      <rPr>
        <b/>
        <sz val="12"/>
        <rFont val="Times New Roman"/>
        <charset val="134"/>
      </rPr>
      <t xml:space="preserve">4-16 </t>
    </r>
    <r>
      <rPr>
        <b/>
        <sz val="12"/>
        <rFont val="仿宋_GB2312"/>
        <charset val="134"/>
      </rPr>
      <t>递延所得税清查评估明细表</t>
    </r>
  </si>
  <si>
    <r>
      <rPr>
        <sz val="12"/>
        <rFont val="Times New Roman"/>
        <charset val="134"/>
      </rPr>
      <t>(12)</t>
    </r>
    <r>
      <rPr>
        <sz val="12"/>
        <rFont val="黑体"/>
        <charset val="134"/>
      </rPr>
      <t>表</t>
    </r>
    <r>
      <rPr>
        <sz val="12"/>
        <rFont val="Times New Roman"/>
        <charset val="134"/>
      </rPr>
      <t>4-1</t>
    </r>
    <r>
      <rPr>
        <sz val="12"/>
        <rFont val="Times New Roman"/>
        <charset val="134"/>
      </rPr>
      <t>7</t>
    </r>
    <r>
      <rPr>
        <sz val="12"/>
        <rFont val="Times New Roman"/>
        <charset val="134"/>
      </rPr>
      <t xml:space="preserve"> </t>
    </r>
    <r>
      <rPr>
        <sz val="12"/>
        <rFont val="黑体"/>
        <charset val="134"/>
      </rPr>
      <t>其他非流动资产清查评估明细表</t>
    </r>
  </si>
  <si>
    <t>参照其他流动资产。</t>
  </si>
  <si>
    <r>
      <rPr>
        <b/>
        <sz val="12"/>
        <rFont val="Times New Roman"/>
        <charset val="134"/>
      </rPr>
      <t>3</t>
    </r>
    <r>
      <rPr>
        <b/>
        <sz val="14"/>
        <rFont val="黑体"/>
        <charset val="134"/>
      </rPr>
      <t>.负债类填表说明(表5-1至表6-7)</t>
    </r>
  </si>
  <si>
    <r>
      <rPr>
        <sz val="12"/>
        <rFont val="Times New Roman"/>
        <charset val="134"/>
      </rPr>
      <t>(1)</t>
    </r>
    <r>
      <rPr>
        <sz val="12"/>
        <rFont val="黑体"/>
        <charset val="134"/>
      </rPr>
      <t>长、短期借款（表</t>
    </r>
    <r>
      <rPr>
        <sz val="12"/>
        <rFont val="Times New Roman"/>
        <charset val="134"/>
      </rPr>
      <t>5</t>
    </r>
    <r>
      <rPr>
        <sz val="12"/>
        <rFont val="Times New Roman"/>
        <charset val="134"/>
      </rPr>
      <t>-1</t>
    </r>
    <r>
      <rPr>
        <sz val="12"/>
        <rFont val="黑体"/>
        <charset val="134"/>
      </rPr>
      <t>，表</t>
    </r>
    <r>
      <rPr>
        <sz val="12"/>
        <rFont val="Times New Roman"/>
        <charset val="134"/>
      </rPr>
      <t>6</t>
    </r>
    <r>
      <rPr>
        <sz val="12"/>
        <rFont val="Times New Roman"/>
        <charset val="134"/>
      </rPr>
      <t>-1</t>
    </r>
    <r>
      <rPr>
        <sz val="12"/>
        <rFont val="黑体"/>
        <charset val="134"/>
      </rPr>
      <t>）</t>
    </r>
  </si>
  <si>
    <t>“放款银行或机构名称”应填写全称；</t>
  </si>
  <si>
    <r>
      <rPr>
        <sz val="12"/>
        <rFont val="Times New Roman"/>
        <charset val="134"/>
      </rPr>
      <t>(2)</t>
    </r>
    <r>
      <rPr>
        <sz val="12"/>
        <rFont val="黑体"/>
        <charset val="134"/>
      </rPr>
      <t>交易性金融负债（表</t>
    </r>
    <r>
      <rPr>
        <sz val="12"/>
        <rFont val="Times New Roman"/>
        <charset val="134"/>
      </rPr>
      <t>5</t>
    </r>
    <r>
      <rPr>
        <sz val="12"/>
        <rFont val="Times New Roman"/>
        <charset val="134"/>
      </rPr>
      <t>-2</t>
    </r>
    <r>
      <rPr>
        <sz val="12"/>
        <rFont val="黑体"/>
        <charset val="134"/>
      </rPr>
      <t>）</t>
    </r>
  </si>
  <si>
    <t>“金融机构名称”应填写全称；</t>
  </si>
  <si>
    <t>“发生日期”填列票据的签发日期；</t>
  </si>
  <si>
    <r>
      <rPr>
        <b/>
        <sz val="12"/>
        <rFont val="Times New Roman"/>
        <charset val="134"/>
      </rPr>
      <t>(3)</t>
    </r>
    <r>
      <rPr>
        <b/>
        <sz val="12"/>
        <rFont val="宋体"/>
        <charset val="134"/>
      </rPr>
      <t>应付帐款（表</t>
    </r>
    <r>
      <rPr>
        <b/>
        <sz val="12"/>
        <rFont val="Times New Roman"/>
        <charset val="134"/>
      </rPr>
      <t>5-4</t>
    </r>
    <r>
      <rPr>
        <b/>
        <sz val="12"/>
        <rFont val="宋体"/>
        <charset val="134"/>
      </rPr>
      <t>）、预收帐款（表</t>
    </r>
    <r>
      <rPr>
        <b/>
        <sz val="12"/>
        <rFont val="Times New Roman"/>
        <charset val="134"/>
      </rPr>
      <t>5-5</t>
    </r>
    <r>
      <rPr>
        <b/>
        <sz val="12"/>
        <rFont val="宋体"/>
        <charset val="134"/>
      </rPr>
      <t>）、其他应付款（表</t>
    </r>
    <r>
      <rPr>
        <b/>
        <sz val="12"/>
        <rFont val="Times New Roman"/>
        <charset val="134"/>
      </rPr>
      <t>5-10</t>
    </r>
    <r>
      <rPr>
        <b/>
        <sz val="12"/>
        <rFont val="宋体"/>
        <charset val="134"/>
      </rPr>
      <t>）</t>
    </r>
  </si>
  <si>
    <t>参照“应收帐款”；</t>
  </si>
  <si>
    <r>
      <rPr>
        <sz val="12"/>
        <rFont val="Times New Roman"/>
        <charset val="134"/>
      </rPr>
      <t>(4)</t>
    </r>
    <r>
      <rPr>
        <sz val="12"/>
        <rFont val="黑体"/>
        <charset val="134"/>
      </rPr>
      <t>应付职工薪酬（表</t>
    </r>
    <r>
      <rPr>
        <sz val="12"/>
        <rFont val="Times New Roman"/>
        <charset val="134"/>
      </rPr>
      <t>5</t>
    </r>
    <r>
      <rPr>
        <sz val="12"/>
        <rFont val="Times New Roman"/>
        <charset val="134"/>
      </rPr>
      <t>-6</t>
    </r>
    <r>
      <rPr>
        <sz val="12"/>
        <rFont val="黑体"/>
        <charset val="134"/>
      </rPr>
      <t>）</t>
    </r>
  </si>
  <si>
    <t>发生日期填写基准日前贷方最后一笔发生额的日期；备注中应注明计提依据(如：工效挂钩批准额度／年***万元)及基准日应付工资账面余额的滚存期间。</t>
  </si>
  <si>
    <r>
      <rPr>
        <sz val="12"/>
        <rFont val="Times New Roman"/>
        <charset val="134"/>
      </rPr>
      <t>(5)</t>
    </r>
    <r>
      <rPr>
        <sz val="12"/>
        <rFont val="黑体"/>
        <charset val="134"/>
      </rPr>
      <t>应交税费（表</t>
    </r>
    <r>
      <rPr>
        <sz val="12"/>
        <rFont val="Times New Roman"/>
        <charset val="134"/>
      </rPr>
      <t>5</t>
    </r>
    <r>
      <rPr>
        <sz val="12"/>
        <rFont val="Times New Roman"/>
        <charset val="134"/>
      </rPr>
      <t>-7</t>
    </r>
    <r>
      <rPr>
        <sz val="12"/>
        <rFont val="黑体"/>
        <charset val="134"/>
      </rPr>
      <t>）</t>
    </r>
  </si>
  <si>
    <t>征税机关指资产占有单位的专管税务机关，应填写全称；发生日期填写贷方最后一笔发生额的日期；税种指增值税、消费税、城建税等；备注中应注明税款所属期间。</t>
  </si>
  <si>
    <r>
      <rPr>
        <sz val="12"/>
        <rFont val="Times New Roman"/>
        <charset val="134"/>
      </rPr>
      <t>(5)</t>
    </r>
    <r>
      <rPr>
        <sz val="12"/>
        <rFont val="黑体"/>
        <charset val="134"/>
      </rPr>
      <t>应付利息、应付股利（表</t>
    </r>
    <r>
      <rPr>
        <sz val="12"/>
        <rFont val="Times New Roman"/>
        <charset val="134"/>
      </rPr>
      <t>5</t>
    </r>
    <r>
      <rPr>
        <sz val="12"/>
        <rFont val="Times New Roman"/>
        <charset val="134"/>
      </rPr>
      <t>-8</t>
    </r>
    <r>
      <rPr>
        <sz val="12"/>
        <rFont val="黑体"/>
        <charset val="134"/>
      </rPr>
      <t>、表</t>
    </r>
    <r>
      <rPr>
        <sz val="12"/>
        <rFont val="Times New Roman"/>
        <charset val="134"/>
      </rPr>
      <t>5</t>
    </r>
    <r>
      <rPr>
        <sz val="12"/>
        <rFont val="黑体"/>
        <charset val="134"/>
      </rPr>
      <t>－</t>
    </r>
    <r>
      <rPr>
        <sz val="12"/>
        <rFont val="Times New Roman"/>
        <charset val="134"/>
      </rPr>
      <t>9</t>
    </r>
    <r>
      <rPr>
        <sz val="12"/>
        <rFont val="黑体"/>
        <charset val="134"/>
      </rPr>
      <t>）</t>
    </r>
  </si>
  <si>
    <t>参照应收利息、应收股利</t>
  </si>
  <si>
    <r>
      <rPr>
        <sz val="12"/>
        <rFont val="Times New Roman"/>
        <charset val="134"/>
      </rPr>
      <t>(6)</t>
    </r>
    <r>
      <rPr>
        <sz val="12"/>
        <rFont val="黑体"/>
        <charset val="134"/>
      </rPr>
      <t>一年内到期的非流动负债（表</t>
    </r>
    <r>
      <rPr>
        <sz val="12"/>
        <rFont val="Times New Roman"/>
        <charset val="134"/>
      </rPr>
      <t>5</t>
    </r>
    <r>
      <rPr>
        <sz val="12"/>
        <rFont val="Times New Roman"/>
        <charset val="134"/>
      </rPr>
      <t>-11</t>
    </r>
    <r>
      <rPr>
        <sz val="12"/>
        <rFont val="黑体"/>
        <charset val="134"/>
      </rPr>
      <t>）</t>
    </r>
  </si>
  <si>
    <t>参照长期借款</t>
  </si>
  <si>
    <r>
      <rPr>
        <sz val="12"/>
        <rFont val="Times New Roman"/>
        <charset val="134"/>
      </rPr>
      <t>(7)</t>
    </r>
    <r>
      <rPr>
        <sz val="12"/>
        <rFont val="黑体"/>
        <charset val="134"/>
      </rPr>
      <t>应付债券（表</t>
    </r>
    <r>
      <rPr>
        <sz val="12"/>
        <rFont val="Times New Roman"/>
        <charset val="134"/>
      </rPr>
      <t>6</t>
    </r>
    <r>
      <rPr>
        <sz val="12"/>
        <rFont val="Times New Roman"/>
        <charset val="134"/>
      </rPr>
      <t>-2</t>
    </r>
    <r>
      <rPr>
        <sz val="12"/>
        <rFont val="黑体"/>
        <charset val="134"/>
      </rPr>
      <t>）</t>
    </r>
  </si>
  <si>
    <r>
      <rPr>
        <sz val="14"/>
        <rFont val="仿宋_GB2312"/>
        <charset val="134"/>
      </rPr>
      <t>参照</t>
    </r>
    <r>
      <rPr>
        <sz val="14"/>
        <rFont val="仿宋_GB2312"/>
        <charset val="134"/>
      </rPr>
      <t>债券投资</t>
    </r>
  </si>
  <si>
    <r>
      <rPr>
        <sz val="12"/>
        <rFont val="Times New Roman"/>
        <charset val="134"/>
      </rPr>
      <t>(8)</t>
    </r>
    <r>
      <rPr>
        <sz val="12"/>
        <rFont val="黑体"/>
        <charset val="134"/>
      </rPr>
      <t>递延所得税负债（表</t>
    </r>
    <r>
      <rPr>
        <sz val="12"/>
        <rFont val="Times New Roman"/>
        <charset val="134"/>
      </rPr>
      <t>6</t>
    </r>
    <r>
      <rPr>
        <sz val="12"/>
        <rFont val="Times New Roman"/>
        <charset val="134"/>
      </rPr>
      <t>-6</t>
    </r>
    <r>
      <rPr>
        <sz val="12"/>
        <rFont val="黑体"/>
        <charset val="134"/>
      </rPr>
      <t>）</t>
    </r>
  </si>
  <si>
    <r>
      <rPr>
        <sz val="12"/>
        <rFont val="Times New Roman"/>
        <charset val="134"/>
      </rPr>
      <t>(9)</t>
    </r>
    <r>
      <rPr>
        <sz val="12"/>
        <rFont val="黑体"/>
        <charset val="134"/>
      </rPr>
      <t>其他非流动负债（表</t>
    </r>
    <r>
      <rPr>
        <sz val="12"/>
        <rFont val="Times New Roman"/>
        <charset val="134"/>
      </rPr>
      <t>6</t>
    </r>
    <r>
      <rPr>
        <sz val="12"/>
        <rFont val="Times New Roman"/>
        <charset val="134"/>
      </rPr>
      <t>-7</t>
    </r>
    <r>
      <rPr>
        <sz val="12"/>
        <rFont val="黑体"/>
        <charset val="134"/>
      </rPr>
      <t>）</t>
    </r>
  </si>
  <si>
    <t>评估公司联系人：邵俭修     电话：13030053666，0451-53630403，电子邮箱：275610310@qq.com； hlhpgb@163.com</t>
  </si>
  <si>
    <t>返回索引页</t>
  </si>
  <si>
    <t>企业填写以下内容:</t>
  </si>
  <si>
    <t>金额单位：人民币元</t>
  </si>
  <si>
    <r>
      <rPr>
        <b/>
        <sz val="10"/>
        <rFont val="宋体"/>
        <charset val="134"/>
      </rPr>
      <t>资产占有单位名称</t>
    </r>
    <r>
      <rPr>
        <b/>
        <sz val="10"/>
        <rFont val="Times New Roman"/>
        <charset val="134"/>
      </rPr>
      <t>:</t>
    </r>
  </si>
  <si>
    <t>中文</t>
  </si>
  <si>
    <t>法定代表人</t>
  </si>
  <si>
    <t>毕英杰</t>
  </si>
  <si>
    <t>手机</t>
  </si>
  <si>
    <t>英文</t>
  </si>
  <si>
    <t>法定地址</t>
  </si>
  <si>
    <t>邮政编码</t>
  </si>
  <si>
    <t>总经理</t>
  </si>
  <si>
    <t>办公地址</t>
  </si>
  <si>
    <t>财务负责人</t>
  </si>
  <si>
    <t>办公电话</t>
  </si>
  <si>
    <t>传真</t>
  </si>
  <si>
    <t>E-mail</t>
  </si>
  <si>
    <t>项目联系人</t>
  </si>
  <si>
    <t>经营范围</t>
  </si>
  <si>
    <t>注册日期</t>
  </si>
  <si>
    <t>经营期限</t>
  </si>
  <si>
    <t>经济性质</t>
  </si>
  <si>
    <t>总资产额</t>
  </si>
  <si>
    <t>营业收入</t>
  </si>
  <si>
    <t>主管工商机关</t>
  </si>
  <si>
    <t>营业执照号码</t>
  </si>
  <si>
    <t>所属行业</t>
  </si>
  <si>
    <t>净资产额</t>
  </si>
  <si>
    <t>税后利润</t>
  </si>
  <si>
    <t>主管税务机关</t>
  </si>
  <si>
    <t>批准机关及证书号码</t>
  </si>
  <si>
    <t>开业日期</t>
  </si>
  <si>
    <t>休假日</t>
  </si>
  <si>
    <t>财务结账日</t>
  </si>
  <si>
    <t>执行会计制度</t>
  </si>
  <si>
    <t>前五名投资者（股东）名称</t>
  </si>
  <si>
    <t>注册资本</t>
  </si>
  <si>
    <t>实收资本</t>
  </si>
  <si>
    <t>金额</t>
  </si>
  <si>
    <t>出资比例</t>
  </si>
  <si>
    <t>合计</t>
  </si>
  <si>
    <r>
      <rPr>
        <sz val="10"/>
        <rFont val="Times New Roman"/>
        <charset val="134"/>
      </rPr>
      <t>1000</t>
    </r>
    <r>
      <rPr>
        <sz val="10"/>
        <rFont val="宋体"/>
        <charset val="134"/>
      </rPr>
      <t>万元</t>
    </r>
  </si>
  <si>
    <t>主要长期投资单位（或异地分支机构）名称</t>
  </si>
  <si>
    <t>地址</t>
  </si>
  <si>
    <t>注册资金</t>
  </si>
  <si>
    <t>持股比例</t>
  </si>
  <si>
    <t>核算方式</t>
  </si>
  <si>
    <t>前注册会计师审计结论</t>
  </si>
  <si>
    <t>前评估情况</t>
  </si>
  <si>
    <t>评估机构填写以下内容:</t>
  </si>
  <si>
    <t>委托项目</t>
  </si>
  <si>
    <t>类别</t>
  </si>
  <si>
    <t>项目编号</t>
  </si>
  <si>
    <t>作业日期</t>
  </si>
  <si>
    <t>目的</t>
  </si>
  <si>
    <t>报告编号</t>
  </si>
  <si>
    <t>填表日期</t>
  </si>
  <si>
    <t>范围</t>
  </si>
  <si>
    <t>法定代表人：</t>
  </si>
  <si>
    <t>评估机构：</t>
  </si>
  <si>
    <t>黑龙江龙企华资产评估有限公司</t>
  </si>
  <si>
    <t>签字注册资产评估师：</t>
  </si>
  <si>
    <t>设备</t>
  </si>
  <si>
    <t>房屋</t>
  </si>
  <si>
    <r>
      <rPr>
        <b/>
        <sz val="10"/>
        <rFont val="宋体"/>
        <charset val="134"/>
      </rPr>
      <t>资产占有单位填表人</t>
    </r>
    <r>
      <rPr>
        <b/>
        <sz val="10"/>
        <rFont val="Times New Roman"/>
        <charset val="134"/>
      </rPr>
      <t>:</t>
    </r>
  </si>
  <si>
    <r>
      <rPr>
        <b/>
        <sz val="10"/>
        <rFont val="宋体"/>
        <charset val="134"/>
      </rPr>
      <t>评估人员</t>
    </r>
    <r>
      <rPr>
        <b/>
        <sz val="10"/>
        <rFont val="Times New Roman"/>
        <charset val="134"/>
      </rPr>
      <t>:</t>
    </r>
  </si>
  <si>
    <t>企业联系人名单</t>
  </si>
  <si>
    <t>序号</t>
  </si>
  <si>
    <t>部门</t>
  </si>
  <si>
    <t>职务</t>
  </si>
  <si>
    <t>姓名</t>
  </si>
  <si>
    <t>联系方式</t>
  </si>
  <si>
    <t>邮箱</t>
  </si>
  <si>
    <t>中国移动通信集团黑龙江有限公司黑河分公司</t>
  </si>
  <si>
    <t>专责</t>
  </si>
  <si>
    <t>邢国友</t>
  </si>
  <si>
    <t>科目</t>
  </si>
  <si>
    <t>返回</t>
  </si>
  <si>
    <t>资产评估结果分类汇总表</t>
  </si>
  <si>
    <t>科目名称</t>
  </si>
  <si>
    <t>审计前账面值</t>
  </si>
  <si>
    <t>账面调整值</t>
  </si>
  <si>
    <t>账面价值</t>
  </si>
  <si>
    <t>评估价值</t>
  </si>
  <si>
    <t>增值额</t>
  </si>
  <si>
    <t>增值率%</t>
  </si>
  <si>
    <t>企业报表数</t>
  </si>
  <si>
    <t>差异</t>
  </si>
  <si>
    <t>审定数</t>
  </si>
  <si>
    <t>一、流动资产合计</t>
  </si>
  <si>
    <t>预付款项</t>
  </si>
  <si>
    <t>一年内到期的非流动资产</t>
  </si>
  <si>
    <t>二、非流动资产合计</t>
  </si>
  <si>
    <t>三、资产总计</t>
  </si>
  <si>
    <t>四、流动负债合计</t>
  </si>
  <si>
    <t>应付股利</t>
  </si>
  <si>
    <t>五、非流动负债合计</t>
  </si>
  <si>
    <t>六、负债总计</t>
  </si>
  <si>
    <t>七、净资产（所有者权益）</t>
  </si>
  <si>
    <t>评估机构：黑龙江龙企华资产评估有限公司</t>
  </si>
  <si>
    <t>实物资产（万元）</t>
  </si>
  <si>
    <t>比例（％）</t>
  </si>
  <si>
    <t>资产减值准备</t>
  </si>
  <si>
    <r>
      <rPr>
        <sz val="10"/>
        <rFont val="宋体"/>
        <charset val="134"/>
      </rPr>
      <t>增值率</t>
    </r>
    <r>
      <rPr>
        <sz val="10"/>
        <rFont val="Times New Roman"/>
        <charset val="134"/>
      </rPr>
      <t>%</t>
    </r>
  </si>
  <si>
    <t>一</t>
  </si>
  <si>
    <t>坏账准备</t>
  </si>
  <si>
    <t>其中：应收账款</t>
  </si>
  <si>
    <t>二</t>
  </si>
  <si>
    <t>存货跌价准备</t>
  </si>
  <si>
    <t>三</t>
  </si>
  <si>
    <t>可供出售金融资产减值准备</t>
  </si>
  <si>
    <t>四</t>
  </si>
  <si>
    <t>持有至到期投资减值准备</t>
  </si>
  <si>
    <t>五</t>
  </si>
  <si>
    <t>长期股权投资减值准备</t>
  </si>
  <si>
    <t>六</t>
  </si>
  <si>
    <t>投资性房地产减值准备</t>
  </si>
  <si>
    <t>七</t>
  </si>
  <si>
    <t>固定资产减值准备</t>
  </si>
  <si>
    <t>八</t>
  </si>
  <si>
    <t>工程物资减值准备</t>
  </si>
  <si>
    <t>九</t>
  </si>
  <si>
    <t>在建工程减值准备</t>
  </si>
  <si>
    <t>十</t>
  </si>
  <si>
    <t>生产性生物资产减值准备</t>
  </si>
  <si>
    <t>其中：成熟生产性生物资产</t>
  </si>
  <si>
    <t>十一</t>
  </si>
  <si>
    <t>油气资产减值准备</t>
  </si>
  <si>
    <t>十二</t>
  </si>
  <si>
    <t>无形资产减值准备</t>
  </si>
  <si>
    <t>十三</t>
  </si>
  <si>
    <t>商誉减值准备</t>
  </si>
  <si>
    <t>十四</t>
  </si>
  <si>
    <t>其他</t>
  </si>
  <si>
    <t>流动资产评估汇总表</t>
  </si>
  <si>
    <t>编号</t>
  </si>
  <si>
    <r>
      <rPr>
        <sz val="9"/>
        <color indexed="8"/>
        <rFont val="宋体"/>
        <charset val="134"/>
        <scheme val="minor"/>
      </rPr>
      <t>增值率</t>
    </r>
    <r>
      <rPr>
        <sz val="9"/>
        <rFont val="宋体"/>
        <charset val="134"/>
      </rPr>
      <t>%</t>
    </r>
  </si>
  <si>
    <t>3-1</t>
  </si>
  <si>
    <t>货币资金（现金</t>
  </si>
  <si>
    <t>存款</t>
  </si>
  <si>
    <t>他币）</t>
  </si>
  <si>
    <t>3-2</t>
  </si>
  <si>
    <t>3-3</t>
  </si>
  <si>
    <t>3-4</t>
  </si>
  <si>
    <t>3-5</t>
  </si>
  <si>
    <t>3-6</t>
  </si>
  <si>
    <t>3-7</t>
  </si>
  <si>
    <t>应收股利（应收利润）</t>
  </si>
  <si>
    <t>3-8</t>
  </si>
  <si>
    <t>3-9</t>
  </si>
  <si>
    <t>3-10</t>
  </si>
  <si>
    <t>3-11</t>
  </si>
  <si>
    <t>流动资产合计</t>
  </si>
  <si>
    <r>
      <rPr>
        <sz val="18"/>
        <rFont val="黑体"/>
        <charset val="134"/>
      </rPr>
      <t>货币资金</t>
    </r>
    <r>
      <rPr>
        <sz val="18"/>
        <rFont val="Times New Roman"/>
        <charset val="134"/>
      </rPr>
      <t>—</t>
    </r>
    <r>
      <rPr>
        <sz val="18"/>
        <rFont val="黑体"/>
        <charset val="134"/>
      </rPr>
      <t>现金评估明细表</t>
    </r>
  </si>
  <si>
    <t>存放部门（单位)</t>
  </si>
  <si>
    <t>币种</t>
  </si>
  <si>
    <t>外币账面金额</t>
  </si>
  <si>
    <t>评估基准日汇率</t>
  </si>
  <si>
    <t>审计调整</t>
  </si>
  <si>
    <t>合         计</t>
  </si>
  <si>
    <r>
      <rPr>
        <sz val="18"/>
        <rFont val="黑体"/>
        <charset val="134"/>
      </rPr>
      <t>货币资金</t>
    </r>
    <r>
      <rPr>
        <sz val="18"/>
        <rFont val="Times New Roman"/>
        <charset val="134"/>
      </rPr>
      <t>—</t>
    </r>
    <r>
      <rPr>
        <sz val="18"/>
        <rFont val="黑体"/>
        <charset val="134"/>
      </rPr>
      <t>银行存款评估明细表</t>
    </r>
  </si>
  <si>
    <t>开户银行</t>
  </si>
  <si>
    <t>账号</t>
  </si>
  <si>
    <r>
      <rPr>
        <sz val="18"/>
        <rFont val="黑体"/>
        <charset val="134"/>
      </rPr>
      <t>货币资金</t>
    </r>
    <r>
      <rPr>
        <sz val="18"/>
        <rFont val="Times New Roman"/>
        <charset val="134"/>
      </rPr>
      <t>—</t>
    </r>
    <r>
      <rPr>
        <sz val="18"/>
        <rFont val="黑体"/>
        <charset val="134"/>
      </rPr>
      <t>其他货币资金评估明细表</t>
    </r>
  </si>
  <si>
    <t>名称及内容</t>
  </si>
  <si>
    <t>用途</t>
  </si>
  <si>
    <t>备注</t>
  </si>
  <si>
    <r>
      <rPr>
        <sz val="10"/>
        <rFont val="宋体"/>
        <charset val="134"/>
      </rPr>
      <t>合</t>
    </r>
    <r>
      <rPr>
        <sz val="10"/>
        <rFont val="Times New Roman"/>
        <charset val="134"/>
      </rPr>
      <t xml:space="preserve">         </t>
    </r>
    <r>
      <rPr>
        <sz val="10"/>
        <rFont val="宋体"/>
        <charset val="134"/>
      </rPr>
      <t>计</t>
    </r>
  </si>
  <si>
    <t>交易性金融资产评估汇总表</t>
  </si>
  <si>
    <t>3-2-1</t>
  </si>
  <si>
    <t>交易性金融资产-股票投资</t>
  </si>
  <si>
    <t>3-2-2</t>
  </si>
  <si>
    <t>交易性金融资产-债券投资</t>
  </si>
  <si>
    <t>3-2-3</t>
  </si>
  <si>
    <t>交易性金融资产-基金投资</t>
  </si>
  <si>
    <t>交易性金融资产合计</t>
  </si>
  <si>
    <t>交易性金融资产—股票投资评估明细表</t>
  </si>
  <si>
    <t>被投资单位名称</t>
  </si>
  <si>
    <t>股票名称</t>
  </si>
  <si>
    <t>投资日期</t>
  </si>
  <si>
    <t>持股数量</t>
  </si>
  <si>
    <t>成本</t>
  </si>
  <si>
    <r>
      <rPr>
        <sz val="10"/>
        <rFont val="宋体"/>
        <charset val="134"/>
      </rPr>
      <t>基准日收盘价</t>
    </r>
    <r>
      <rPr>
        <sz val="10"/>
        <rFont val="Times New Roman"/>
        <charset val="134"/>
      </rPr>
      <t>/</t>
    </r>
    <r>
      <rPr>
        <sz val="10"/>
        <rFont val="宋体"/>
        <charset val="134"/>
      </rPr>
      <t>股</t>
    </r>
  </si>
  <si>
    <r>
      <rPr>
        <sz val="10"/>
        <rFont val="宋体"/>
        <charset val="134"/>
      </rPr>
      <t>合</t>
    </r>
    <r>
      <rPr>
        <sz val="10"/>
        <rFont val="Times New Roman"/>
        <charset val="134"/>
      </rPr>
      <t xml:space="preserve">          </t>
    </r>
    <r>
      <rPr>
        <sz val="10"/>
        <rFont val="宋体"/>
        <charset val="134"/>
      </rPr>
      <t>计</t>
    </r>
  </si>
  <si>
    <t>交易性金融资产—债券投资评估明细表</t>
  </si>
  <si>
    <t>债券名称</t>
  </si>
  <si>
    <t>发行日期</t>
  </si>
  <si>
    <r>
      <rPr>
        <sz val="10"/>
        <rFont val="宋体"/>
        <charset val="134"/>
      </rPr>
      <t>票面利率</t>
    </r>
    <r>
      <rPr>
        <sz val="10"/>
        <rFont val="Times New Roman"/>
        <charset val="134"/>
      </rPr>
      <t>%</t>
    </r>
  </si>
  <si>
    <t>交易性金融资产—基金投资评估明细表</t>
  </si>
  <si>
    <t>基金发行单位</t>
  </si>
  <si>
    <t>基金名称</t>
  </si>
  <si>
    <t>基金类型</t>
  </si>
  <si>
    <t>基金份额</t>
  </si>
  <si>
    <r>
      <rPr>
        <sz val="10"/>
        <rFont val="宋体"/>
        <charset val="134"/>
      </rPr>
      <t>基准日净值</t>
    </r>
    <r>
      <rPr>
        <sz val="10"/>
        <rFont val="Times New Roman"/>
        <charset val="134"/>
      </rPr>
      <t>/</t>
    </r>
    <r>
      <rPr>
        <sz val="10"/>
        <rFont val="宋体"/>
        <charset val="134"/>
      </rPr>
      <t>份</t>
    </r>
  </si>
  <si>
    <t>应收票据评估明细表</t>
  </si>
  <si>
    <r>
      <rPr>
        <sz val="10"/>
        <rFont val="宋体"/>
        <charset val="134"/>
      </rPr>
      <t>户名（结算对象</t>
    </r>
    <r>
      <rPr>
        <sz val="10"/>
        <rFont val="Times New Roman"/>
        <charset val="134"/>
      </rPr>
      <t>)</t>
    </r>
  </si>
  <si>
    <t>出票日期</t>
  </si>
  <si>
    <t>到期日期</t>
  </si>
  <si>
    <r>
      <rPr>
        <sz val="10"/>
        <rFont val="宋体"/>
        <charset val="134"/>
      </rPr>
      <t>合</t>
    </r>
    <r>
      <rPr>
        <sz val="10"/>
        <rFont val="Times New Roman"/>
        <charset val="134"/>
      </rPr>
      <t xml:space="preserve">            </t>
    </r>
    <r>
      <rPr>
        <sz val="10"/>
        <rFont val="宋体"/>
        <charset val="134"/>
      </rPr>
      <t>计</t>
    </r>
  </si>
  <si>
    <r>
      <rPr>
        <u/>
        <sz val="10"/>
        <color indexed="12"/>
        <rFont val="宋体"/>
        <charset val="134"/>
      </rPr>
      <t>返回</t>
    </r>
    <r>
      <rPr>
        <u/>
        <sz val="10"/>
        <color indexed="12"/>
        <rFont val="Times New Roman"/>
        <charset val="134"/>
      </rPr>
      <t xml:space="preserve"> </t>
    </r>
  </si>
  <si>
    <t>应收账款评估明细表</t>
  </si>
  <si>
    <t>账龄总数与审计前账面值差异(应等于0)</t>
  </si>
  <si>
    <t>预计不可收回金额(注1)</t>
  </si>
  <si>
    <t>欠款单位名称（结算对象)</t>
  </si>
  <si>
    <t>业务内容</t>
  </si>
  <si>
    <t>发生日期</t>
  </si>
  <si>
    <t>账龄</t>
  </si>
  <si>
    <t>1年以内金额</t>
  </si>
  <si>
    <t>1~2年金额</t>
  </si>
  <si>
    <t>2~3年金额</t>
  </si>
  <si>
    <t>3~4年金额</t>
  </si>
  <si>
    <t>4~5年金额</t>
  </si>
  <si>
    <t>5年以上金额</t>
  </si>
  <si>
    <t>合            计</t>
  </si>
  <si>
    <t>减：坏账准备</t>
  </si>
  <si>
    <t>减：评估风险损失</t>
  </si>
  <si>
    <t>净            额</t>
  </si>
  <si>
    <t>注1：</t>
  </si>
  <si>
    <t>注明账齡在一年以上的账款的可收回性，若有部分可能不能收回，请估计不能收回的金額，以供评估时作參考。</t>
  </si>
  <si>
    <t>注2：“备注”栏填写方法：</t>
  </si>
  <si>
    <t>1）欠款单位为关联方、总公司内部或本公司内部单位的，应在备注栏注明“关联方”、“总公司内部”、“内部单位”；</t>
  </si>
  <si>
    <t>2） 涉诉款项应在备注中标明“涉诉”；</t>
  </si>
  <si>
    <t>3）评估基准日后已部分或全部收回款项的，应注明日期及金额，如“2003年2月4日收回8,530.00元”；</t>
  </si>
  <si>
    <t>4）填表单位认为其他应说明的事项</t>
  </si>
  <si>
    <t>预付账款评估明细表</t>
  </si>
  <si>
    <t>收款单位名称（结算对象)</t>
  </si>
  <si>
    <t>合      计</t>
  </si>
  <si>
    <t>应收利息评估明细表</t>
  </si>
  <si>
    <r>
      <rPr>
        <sz val="10"/>
        <rFont val="宋体"/>
        <charset val="134"/>
      </rPr>
      <t>欠款单位名称（结算对象</t>
    </r>
    <r>
      <rPr>
        <sz val="10"/>
        <rFont val="Times New Roman"/>
        <charset val="134"/>
      </rPr>
      <t>)</t>
    </r>
  </si>
  <si>
    <t>本金</t>
  </si>
  <si>
    <t>利息所属期间</t>
  </si>
  <si>
    <r>
      <rPr>
        <sz val="10"/>
        <rFont val="宋体"/>
        <charset val="134"/>
      </rPr>
      <t>利息率</t>
    </r>
    <r>
      <rPr>
        <sz val="10"/>
        <rFont val="Times New Roman"/>
        <charset val="134"/>
      </rPr>
      <t>%</t>
    </r>
  </si>
  <si>
    <t>应收股利（应收利润）评估明细表</t>
  </si>
  <si>
    <t>股利所属期间</t>
  </si>
  <si>
    <t xml:space="preserve">返回 </t>
  </si>
  <si>
    <t>其他应收款评估明细表</t>
  </si>
  <si>
    <r>
      <rPr>
        <sz val="10"/>
        <rFont val="宋体"/>
        <charset val="134"/>
      </rPr>
      <t>注</t>
    </r>
    <r>
      <rPr>
        <sz val="10"/>
        <rFont val="Times New Roman"/>
        <charset val="134"/>
      </rPr>
      <t>1</t>
    </r>
    <r>
      <rPr>
        <sz val="10"/>
        <rFont val="宋体"/>
        <charset val="134"/>
      </rPr>
      <t>：</t>
    </r>
  </si>
  <si>
    <r>
      <rPr>
        <sz val="10"/>
        <rFont val="宋体"/>
        <charset val="134"/>
      </rPr>
      <t>注</t>
    </r>
    <r>
      <rPr>
        <sz val="10"/>
        <rFont val="Times New Roman"/>
        <charset val="134"/>
      </rPr>
      <t>2</t>
    </r>
    <r>
      <rPr>
        <sz val="10"/>
        <rFont val="宋体"/>
        <charset val="134"/>
      </rPr>
      <t>：</t>
    </r>
    <r>
      <rPr>
        <sz val="10"/>
        <rFont val="Times New Roman"/>
        <charset val="134"/>
      </rPr>
      <t>“</t>
    </r>
    <r>
      <rPr>
        <sz val="10"/>
        <rFont val="宋体"/>
        <charset val="134"/>
      </rPr>
      <t>备注</t>
    </r>
    <r>
      <rPr>
        <sz val="10"/>
        <rFont val="Times New Roman"/>
        <charset val="134"/>
      </rPr>
      <t>”</t>
    </r>
    <r>
      <rPr>
        <sz val="10"/>
        <rFont val="宋体"/>
        <charset val="134"/>
      </rPr>
      <t>栏填写方法：</t>
    </r>
  </si>
  <si>
    <r>
      <rPr>
        <sz val="10"/>
        <rFont val="Times New Roman"/>
        <charset val="134"/>
      </rPr>
      <t>1</t>
    </r>
    <r>
      <rPr>
        <sz val="10"/>
        <rFont val="宋体"/>
        <charset val="134"/>
      </rPr>
      <t>）欠款单位为关联方、总公司内部或本公司内部单位的，应在备注栏注明</t>
    </r>
    <r>
      <rPr>
        <sz val="10"/>
        <rFont val="Times New Roman"/>
        <charset val="134"/>
      </rPr>
      <t>“</t>
    </r>
    <r>
      <rPr>
        <sz val="10"/>
        <rFont val="宋体"/>
        <charset val="134"/>
      </rPr>
      <t>关联方</t>
    </r>
    <r>
      <rPr>
        <sz val="10"/>
        <rFont val="Times New Roman"/>
        <charset val="134"/>
      </rPr>
      <t>”</t>
    </r>
    <r>
      <rPr>
        <sz val="10"/>
        <rFont val="宋体"/>
        <charset val="134"/>
      </rPr>
      <t>、</t>
    </r>
    <r>
      <rPr>
        <sz val="10"/>
        <rFont val="Times New Roman"/>
        <charset val="134"/>
      </rPr>
      <t>“</t>
    </r>
    <r>
      <rPr>
        <sz val="10"/>
        <rFont val="宋体"/>
        <charset val="134"/>
      </rPr>
      <t>总公司内部</t>
    </r>
    <r>
      <rPr>
        <sz val="10"/>
        <rFont val="Times New Roman"/>
        <charset val="134"/>
      </rPr>
      <t>”</t>
    </r>
    <r>
      <rPr>
        <sz val="10"/>
        <rFont val="宋体"/>
        <charset val="134"/>
      </rPr>
      <t>、</t>
    </r>
    <r>
      <rPr>
        <sz val="10"/>
        <rFont val="Times New Roman"/>
        <charset val="134"/>
      </rPr>
      <t>“</t>
    </r>
    <r>
      <rPr>
        <sz val="10"/>
        <rFont val="宋体"/>
        <charset val="134"/>
      </rPr>
      <t>内部单位</t>
    </r>
    <r>
      <rPr>
        <sz val="10"/>
        <rFont val="Times New Roman"/>
        <charset val="134"/>
      </rPr>
      <t>”</t>
    </r>
    <r>
      <rPr>
        <sz val="10"/>
        <rFont val="宋体"/>
        <charset val="134"/>
      </rPr>
      <t>；</t>
    </r>
  </si>
  <si>
    <r>
      <rPr>
        <sz val="10"/>
        <rFont val="Times New Roman"/>
        <charset val="134"/>
      </rPr>
      <t>2</t>
    </r>
    <r>
      <rPr>
        <sz val="10"/>
        <rFont val="宋体"/>
        <charset val="134"/>
      </rPr>
      <t>）</t>
    </r>
    <r>
      <rPr>
        <sz val="10"/>
        <rFont val="Times New Roman"/>
        <charset val="134"/>
      </rPr>
      <t xml:space="preserve"> </t>
    </r>
    <r>
      <rPr>
        <sz val="10"/>
        <rFont val="宋体"/>
        <charset val="134"/>
      </rPr>
      <t>涉诉款项应在备注中标明</t>
    </r>
    <r>
      <rPr>
        <sz val="10"/>
        <rFont val="Times New Roman"/>
        <charset val="134"/>
      </rPr>
      <t>“</t>
    </r>
    <r>
      <rPr>
        <sz val="10"/>
        <rFont val="宋体"/>
        <charset val="134"/>
      </rPr>
      <t>涉诉</t>
    </r>
    <r>
      <rPr>
        <sz val="10"/>
        <rFont val="Times New Roman"/>
        <charset val="134"/>
      </rPr>
      <t>”</t>
    </r>
    <r>
      <rPr>
        <sz val="10"/>
        <rFont val="宋体"/>
        <charset val="134"/>
      </rPr>
      <t>；</t>
    </r>
  </si>
  <si>
    <r>
      <rPr>
        <sz val="10"/>
        <rFont val="Times New Roman"/>
        <charset val="134"/>
      </rPr>
      <t>3</t>
    </r>
    <r>
      <rPr>
        <sz val="10"/>
        <rFont val="宋体"/>
        <charset val="134"/>
      </rPr>
      <t>）评估基准日后已部分或全部收回款项的，应注明日期及金额，如</t>
    </r>
    <r>
      <rPr>
        <sz val="10"/>
        <rFont val="Times New Roman"/>
        <charset val="134"/>
      </rPr>
      <t>“2003</t>
    </r>
    <r>
      <rPr>
        <sz val="10"/>
        <rFont val="宋体"/>
        <charset val="134"/>
      </rPr>
      <t>年</t>
    </r>
    <r>
      <rPr>
        <sz val="10"/>
        <rFont val="Times New Roman"/>
        <charset val="134"/>
      </rPr>
      <t>2</t>
    </r>
    <r>
      <rPr>
        <sz val="10"/>
        <rFont val="宋体"/>
        <charset val="134"/>
      </rPr>
      <t>月</t>
    </r>
    <r>
      <rPr>
        <sz val="10"/>
        <rFont val="Times New Roman"/>
        <charset val="134"/>
      </rPr>
      <t>4</t>
    </r>
    <r>
      <rPr>
        <sz val="10"/>
        <rFont val="宋体"/>
        <charset val="134"/>
      </rPr>
      <t>日收回</t>
    </r>
    <r>
      <rPr>
        <sz val="10"/>
        <rFont val="Times New Roman"/>
        <charset val="134"/>
      </rPr>
      <t>8,530.00</t>
    </r>
    <r>
      <rPr>
        <sz val="10"/>
        <rFont val="宋体"/>
        <charset val="134"/>
      </rPr>
      <t>元</t>
    </r>
    <r>
      <rPr>
        <sz val="10"/>
        <rFont val="Times New Roman"/>
        <charset val="134"/>
      </rPr>
      <t>”</t>
    </r>
    <r>
      <rPr>
        <sz val="10"/>
        <rFont val="宋体"/>
        <charset val="134"/>
      </rPr>
      <t>；</t>
    </r>
  </si>
  <si>
    <r>
      <rPr>
        <sz val="10"/>
        <rFont val="Times New Roman"/>
        <charset val="134"/>
      </rPr>
      <t>4</t>
    </r>
    <r>
      <rPr>
        <sz val="10"/>
        <rFont val="宋体"/>
        <charset val="134"/>
      </rPr>
      <t>）填表单位认为其他应说明的事项</t>
    </r>
  </si>
  <si>
    <t>保险公司</t>
  </si>
  <si>
    <t>待处理财产损失</t>
  </si>
  <si>
    <t>存货评估汇总表</t>
  </si>
  <si>
    <t>3-9-1</t>
  </si>
  <si>
    <t>3-9-2</t>
  </si>
  <si>
    <t>3-9-3</t>
  </si>
  <si>
    <t>3-9-4</t>
  </si>
  <si>
    <t>3-9-5</t>
  </si>
  <si>
    <t>3-9-6</t>
  </si>
  <si>
    <t>3-9-7</t>
  </si>
  <si>
    <t>3-9-8</t>
  </si>
  <si>
    <t>存货合计</t>
  </si>
  <si>
    <t>减：存货跌价准备</t>
  </si>
  <si>
    <t>存货净额</t>
  </si>
  <si>
    <r>
      <rPr>
        <sz val="18"/>
        <rFont val="黑体"/>
        <charset val="134"/>
      </rPr>
      <t>存货</t>
    </r>
    <r>
      <rPr>
        <sz val="18"/>
        <rFont val="Times New Roman"/>
        <charset val="134"/>
      </rPr>
      <t>—</t>
    </r>
    <r>
      <rPr>
        <sz val="18"/>
        <rFont val="黑体"/>
        <charset val="134"/>
      </rPr>
      <t>材料采购（在途物资）评估明细表</t>
    </r>
  </si>
  <si>
    <t>名称及规格型号</t>
  </si>
  <si>
    <t>计量单位</t>
  </si>
  <si>
    <t>数量</t>
  </si>
  <si>
    <t>单价</t>
  </si>
  <si>
    <t>实际数量</t>
  </si>
  <si>
    <r>
      <rPr>
        <sz val="18"/>
        <rFont val="黑体"/>
        <charset val="134"/>
      </rPr>
      <t>存货</t>
    </r>
    <r>
      <rPr>
        <sz val="18"/>
        <rFont val="Times New Roman"/>
        <charset val="134"/>
      </rPr>
      <t>—</t>
    </r>
    <r>
      <rPr>
        <sz val="18"/>
        <rFont val="黑体"/>
        <charset val="134"/>
      </rPr>
      <t>原材料评估明细表</t>
    </r>
  </si>
  <si>
    <t>存放地点</t>
  </si>
  <si>
    <t>重量</t>
  </si>
  <si>
    <t>合   计</t>
  </si>
  <si>
    <r>
      <rPr>
        <sz val="18"/>
        <rFont val="黑体"/>
        <charset val="134"/>
      </rPr>
      <t>存货包装物</t>
    </r>
    <r>
      <rPr>
        <sz val="18"/>
        <rFont val="Times New Roman"/>
        <charset val="134"/>
      </rPr>
      <t>—</t>
    </r>
    <r>
      <rPr>
        <sz val="18"/>
        <rFont val="黑体"/>
        <charset val="134"/>
      </rPr>
      <t>在库周转材料评估明细表</t>
    </r>
  </si>
  <si>
    <t>合  计</t>
  </si>
  <si>
    <t>存货—委托加工物资评估明细表</t>
  </si>
  <si>
    <t>加工单位名称</t>
  </si>
  <si>
    <r>
      <rPr>
        <sz val="18"/>
        <rFont val="黑体"/>
        <charset val="134"/>
      </rPr>
      <t>存货</t>
    </r>
    <r>
      <rPr>
        <sz val="18"/>
        <rFont val="Times New Roman"/>
        <charset val="134"/>
      </rPr>
      <t>—</t>
    </r>
    <r>
      <rPr>
        <sz val="18"/>
        <rFont val="黑体"/>
        <charset val="134"/>
      </rPr>
      <t>产成品（库存商品）评估明细表</t>
    </r>
  </si>
  <si>
    <t>销售单价</t>
  </si>
  <si>
    <t>平均销售及税金附加率</t>
  </si>
  <si>
    <t>平均销售费用率</t>
  </si>
  <si>
    <t>营业利润率</t>
  </si>
  <si>
    <t>所得税率</t>
  </si>
  <si>
    <t>销售风险率</t>
  </si>
  <si>
    <r>
      <rPr>
        <sz val="10"/>
        <rFont val="Times New Roman"/>
        <charset val="134"/>
      </rPr>
      <t>1</t>
    </r>
    <r>
      <rPr>
        <sz val="10"/>
        <rFont val="宋体"/>
        <charset val="134"/>
      </rPr>
      <t>）正常，无需填写；</t>
    </r>
    <r>
      <rPr>
        <sz val="10"/>
        <rFont val="Times New Roman"/>
        <charset val="134"/>
      </rPr>
      <t>2</t>
    </r>
    <r>
      <rPr>
        <sz val="10"/>
        <rFont val="宋体"/>
        <charset val="134"/>
      </rPr>
      <t>）残次，填</t>
    </r>
    <r>
      <rPr>
        <sz val="10"/>
        <rFont val="Times New Roman"/>
        <charset val="134"/>
      </rPr>
      <t>“A”</t>
    </r>
    <r>
      <rPr>
        <sz val="10"/>
        <rFont val="宋体"/>
        <charset val="134"/>
      </rPr>
      <t>；</t>
    </r>
    <r>
      <rPr>
        <sz val="10"/>
        <rFont val="Times New Roman"/>
        <charset val="134"/>
      </rPr>
      <t>3</t>
    </r>
    <r>
      <rPr>
        <sz val="10"/>
        <rFont val="宋体"/>
        <charset val="134"/>
      </rPr>
      <t>）变质，填</t>
    </r>
    <r>
      <rPr>
        <sz val="10"/>
        <rFont val="Times New Roman"/>
        <charset val="134"/>
      </rPr>
      <t>“B”</t>
    </r>
    <r>
      <rPr>
        <sz val="10"/>
        <rFont val="宋体"/>
        <charset val="134"/>
      </rPr>
      <t>；</t>
    </r>
    <r>
      <rPr>
        <sz val="10"/>
        <rFont val="Times New Roman"/>
        <charset val="134"/>
      </rPr>
      <t>4</t>
    </r>
    <r>
      <rPr>
        <sz val="10"/>
        <rFont val="宋体"/>
        <charset val="134"/>
      </rPr>
      <t>）毁损，填</t>
    </r>
    <r>
      <rPr>
        <sz val="10"/>
        <rFont val="Times New Roman"/>
        <charset val="134"/>
      </rPr>
      <t>“C”</t>
    </r>
    <r>
      <rPr>
        <sz val="10"/>
        <rFont val="宋体"/>
        <charset val="134"/>
      </rPr>
      <t>；</t>
    </r>
    <r>
      <rPr>
        <sz val="10"/>
        <rFont val="Times New Roman"/>
        <charset val="134"/>
      </rPr>
      <t>5</t>
    </r>
    <r>
      <rPr>
        <sz val="10"/>
        <rFont val="宋体"/>
        <charset val="134"/>
      </rPr>
      <t>）滞销，填</t>
    </r>
    <r>
      <rPr>
        <sz val="10"/>
        <rFont val="Times New Roman"/>
        <charset val="134"/>
      </rPr>
      <t>“E”</t>
    </r>
    <r>
      <rPr>
        <sz val="10"/>
        <rFont val="宋体"/>
        <charset val="134"/>
      </rPr>
      <t>；</t>
    </r>
  </si>
  <si>
    <r>
      <rPr>
        <sz val="10"/>
        <rFont val="Times New Roman"/>
        <charset val="134"/>
      </rPr>
      <t>6</t>
    </r>
    <r>
      <rPr>
        <sz val="10"/>
        <rFont val="宋体"/>
        <charset val="134"/>
      </rPr>
      <t>）积压，填</t>
    </r>
    <r>
      <rPr>
        <sz val="10"/>
        <rFont val="Times New Roman"/>
        <charset val="134"/>
      </rPr>
      <t>“D”</t>
    </r>
    <r>
      <rPr>
        <sz val="10"/>
        <rFont val="宋体"/>
        <charset val="134"/>
      </rPr>
      <t>并在备注中填写已积压时间</t>
    </r>
    <r>
      <rPr>
        <sz val="10"/>
        <rFont val="Times New Roman"/>
        <charset val="134"/>
      </rPr>
      <t>“1</t>
    </r>
    <r>
      <rPr>
        <sz val="10"/>
        <rFont val="宋体"/>
        <charset val="134"/>
      </rPr>
      <t>年以内</t>
    </r>
    <r>
      <rPr>
        <sz val="10"/>
        <rFont val="Times New Roman"/>
        <charset val="134"/>
      </rPr>
      <t>”</t>
    </r>
    <r>
      <rPr>
        <sz val="10"/>
        <rFont val="宋体"/>
        <charset val="134"/>
      </rPr>
      <t>、</t>
    </r>
    <r>
      <rPr>
        <sz val="10"/>
        <rFont val="Times New Roman"/>
        <charset val="134"/>
      </rPr>
      <t>“1~2</t>
    </r>
    <r>
      <rPr>
        <sz val="10"/>
        <rFont val="宋体"/>
        <charset val="134"/>
      </rPr>
      <t>年</t>
    </r>
    <r>
      <rPr>
        <sz val="10"/>
        <rFont val="Times New Roman"/>
        <charset val="134"/>
      </rPr>
      <t>”</t>
    </r>
    <r>
      <rPr>
        <sz val="10"/>
        <rFont val="宋体"/>
        <charset val="134"/>
      </rPr>
      <t>、</t>
    </r>
    <r>
      <rPr>
        <sz val="10"/>
        <rFont val="Times New Roman"/>
        <charset val="134"/>
      </rPr>
      <t>“2~3</t>
    </r>
    <r>
      <rPr>
        <sz val="10"/>
        <rFont val="宋体"/>
        <charset val="134"/>
      </rPr>
      <t>年</t>
    </r>
    <r>
      <rPr>
        <sz val="10"/>
        <rFont val="Times New Roman"/>
        <charset val="134"/>
      </rPr>
      <t>”</t>
    </r>
    <r>
      <rPr>
        <sz val="10"/>
        <rFont val="宋体"/>
        <charset val="134"/>
      </rPr>
      <t>、</t>
    </r>
    <r>
      <rPr>
        <sz val="10"/>
        <rFont val="Times New Roman"/>
        <charset val="134"/>
      </rPr>
      <t>“3</t>
    </r>
    <r>
      <rPr>
        <sz val="10"/>
        <rFont val="宋体"/>
        <charset val="134"/>
      </rPr>
      <t>年以上</t>
    </r>
    <r>
      <rPr>
        <sz val="10"/>
        <rFont val="Times New Roman"/>
        <charset val="134"/>
      </rPr>
      <t>”</t>
    </r>
    <r>
      <rPr>
        <sz val="10"/>
        <rFont val="宋体"/>
        <charset val="134"/>
      </rPr>
      <t>；</t>
    </r>
    <r>
      <rPr>
        <sz val="10"/>
        <rFont val="Times New Roman"/>
        <charset val="134"/>
      </rPr>
      <t>7</t>
    </r>
    <r>
      <rPr>
        <sz val="10"/>
        <rFont val="宋体"/>
        <charset val="134"/>
      </rPr>
      <t>）其他情形用文字表述。</t>
    </r>
  </si>
  <si>
    <r>
      <rPr>
        <sz val="18"/>
        <rFont val="黑体"/>
        <charset val="134"/>
      </rPr>
      <t>存货</t>
    </r>
    <r>
      <rPr>
        <sz val="18"/>
        <rFont val="Times New Roman"/>
        <charset val="134"/>
      </rPr>
      <t>—</t>
    </r>
    <r>
      <rPr>
        <sz val="18"/>
        <rFont val="黑体"/>
        <charset val="134"/>
      </rPr>
      <t>在产品（自制半成品）评估明细表</t>
    </r>
  </si>
  <si>
    <r>
      <rPr>
        <sz val="18"/>
        <rFont val="黑体"/>
        <charset val="134"/>
      </rPr>
      <t>存货</t>
    </r>
    <r>
      <rPr>
        <sz val="18"/>
        <rFont val="Times New Roman"/>
        <charset val="134"/>
      </rPr>
      <t>—</t>
    </r>
    <r>
      <rPr>
        <sz val="18"/>
        <rFont val="黑体"/>
        <charset val="134"/>
      </rPr>
      <t>发出商品评估明细表</t>
    </r>
  </si>
  <si>
    <t>商品名称</t>
  </si>
  <si>
    <t>对方单位名称</t>
  </si>
  <si>
    <r>
      <rPr>
        <sz val="18"/>
        <rFont val="黑体"/>
        <charset val="134"/>
      </rPr>
      <t>存货</t>
    </r>
    <r>
      <rPr>
        <sz val="18"/>
        <rFont val="Times New Roman"/>
        <charset val="134"/>
      </rPr>
      <t>—</t>
    </r>
    <r>
      <rPr>
        <sz val="18"/>
        <rFont val="黑体"/>
        <charset val="134"/>
      </rPr>
      <t>在用周转材料评估明细表</t>
    </r>
  </si>
  <si>
    <t>启用日期</t>
  </si>
  <si>
    <t>原始入账价值</t>
  </si>
  <si>
    <r>
      <rPr>
        <sz val="10"/>
        <rFont val="宋体"/>
        <charset val="134"/>
      </rPr>
      <t>成新率</t>
    </r>
    <r>
      <rPr>
        <sz val="10"/>
        <rFont val="Times New Roman"/>
        <charset val="134"/>
      </rPr>
      <t>%</t>
    </r>
  </si>
  <si>
    <t>一年内到期的非流动资产评估明细表</t>
  </si>
  <si>
    <t>项目及内容</t>
  </si>
  <si>
    <t>结算内容</t>
  </si>
  <si>
    <t>其他流动资产评估明细表</t>
  </si>
  <si>
    <t>非流动资产评估汇总表</t>
  </si>
  <si>
    <t>4-1</t>
  </si>
  <si>
    <t>4-2</t>
  </si>
  <si>
    <t>4-3</t>
  </si>
  <si>
    <t>4-4</t>
  </si>
  <si>
    <t>4-5</t>
  </si>
  <si>
    <t>4-6</t>
  </si>
  <si>
    <t>4-7</t>
  </si>
  <si>
    <t>4-8</t>
  </si>
  <si>
    <t>4-9</t>
  </si>
  <si>
    <t>4-10</t>
  </si>
  <si>
    <t>4-11</t>
  </si>
  <si>
    <t>4-12</t>
  </si>
  <si>
    <t>4-13</t>
  </si>
  <si>
    <t>4-14</t>
  </si>
  <si>
    <t>4-15</t>
  </si>
  <si>
    <t>4-16</t>
  </si>
  <si>
    <t>4-17</t>
  </si>
  <si>
    <t>4</t>
  </si>
  <si>
    <t>可供出售金融资产评估汇总表</t>
  </si>
  <si>
    <r>
      <rPr>
        <sz val="10"/>
        <rFont val="Times New Roman"/>
        <charset val="134"/>
      </rPr>
      <t>增值率</t>
    </r>
    <r>
      <rPr>
        <sz val="10"/>
        <rFont val="Times New Roman"/>
        <charset val="134"/>
      </rPr>
      <t>%</t>
    </r>
  </si>
  <si>
    <t>4-1-1</t>
  </si>
  <si>
    <t>可供出售金融资产-股票投资</t>
  </si>
  <si>
    <t>4-1-2</t>
  </si>
  <si>
    <t>可供出售金融资产-债券投资</t>
  </si>
  <si>
    <t>4-1-3</t>
  </si>
  <si>
    <t>可供出售金融资产-其他投资</t>
  </si>
  <si>
    <t>可供出售金融资产合计</t>
  </si>
  <si>
    <t>减：可供出售金融资产减值准备</t>
  </si>
  <si>
    <t>可供出售金融资产净额</t>
  </si>
  <si>
    <t>可供出售金融资产—股票投资评估明细表</t>
  </si>
  <si>
    <t>股票性质</t>
  </si>
  <si>
    <r>
      <rPr>
        <sz val="10"/>
        <rFont val="宋体"/>
        <charset val="134"/>
      </rPr>
      <t>持股比例</t>
    </r>
    <r>
      <rPr>
        <sz val="10"/>
        <rFont val="Times New Roman"/>
        <charset val="134"/>
      </rPr>
      <t>%</t>
    </r>
  </si>
  <si>
    <t>基准日市价</t>
  </si>
  <si>
    <t>取得成本</t>
  </si>
  <si>
    <t>可供出售金融资产—债券投资评估明细表</t>
  </si>
  <si>
    <t>债券种类</t>
  </si>
  <si>
    <t>到期日</t>
  </si>
  <si>
    <t>成本（面值）</t>
  </si>
  <si>
    <t>可供出售金融资产—其他投资评估明细表</t>
  </si>
  <si>
    <t>金融资产名称</t>
  </si>
  <si>
    <t>持有数量</t>
  </si>
  <si>
    <t>持有至到期投资评估明细表</t>
  </si>
  <si>
    <t>投资类别</t>
  </si>
  <si>
    <t>投资成本</t>
  </si>
  <si>
    <t>减：持有至到期投资减值准备</t>
  </si>
  <si>
    <r>
      <rPr>
        <sz val="10"/>
        <rFont val="宋体"/>
        <charset val="134"/>
      </rPr>
      <t>净</t>
    </r>
    <r>
      <rPr>
        <sz val="10"/>
        <rFont val="Times New Roman"/>
        <charset val="134"/>
      </rPr>
      <t xml:space="preserve">            </t>
    </r>
    <r>
      <rPr>
        <sz val="10"/>
        <rFont val="宋体"/>
        <charset val="134"/>
      </rPr>
      <t>额</t>
    </r>
  </si>
  <si>
    <t>长期应收款评估明细表</t>
  </si>
  <si>
    <t>长期股权投资评估明细表</t>
  </si>
  <si>
    <t>协议投资期限</t>
  </si>
  <si>
    <t>减：长期股权投资减值准备</t>
  </si>
  <si>
    <t>投资性房地产——房屋评估明细表</t>
  </si>
  <si>
    <t>（采用成本模式计量）</t>
  </si>
  <si>
    <t>被评估单位（或者产权持有单位）：</t>
  </si>
  <si>
    <t>权证编号</t>
  </si>
  <si>
    <t>房屋名称</t>
  </si>
  <si>
    <t>来源（外购、自建、自用转入、存货转入等）</t>
  </si>
  <si>
    <t>结构</t>
  </si>
  <si>
    <t>建成
年月</t>
  </si>
  <si>
    <r>
      <rPr>
        <sz val="10"/>
        <rFont val="宋体"/>
        <charset val="134"/>
      </rPr>
      <t>建筑</t>
    </r>
    <r>
      <rPr>
        <sz val="10"/>
        <rFont val="宋体"/>
        <charset val="134"/>
      </rPr>
      <t>面积</t>
    </r>
  </si>
  <si>
    <r>
      <rPr>
        <sz val="10"/>
        <rFont val="宋体"/>
        <charset val="134"/>
      </rPr>
      <t>成本单价</t>
    </r>
    <r>
      <rPr>
        <sz val="10"/>
        <rFont val="Times New Roman"/>
        <charset val="134"/>
      </rPr>
      <t>(</t>
    </r>
    <r>
      <rPr>
        <sz val="10"/>
        <rFont val="宋体"/>
        <charset val="134"/>
      </rPr>
      <t>元</t>
    </r>
    <r>
      <rPr>
        <sz val="10"/>
        <rFont val="Times New Roman"/>
        <charset val="134"/>
      </rPr>
      <t>/m</t>
    </r>
    <r>
      <rPr>
        <vertAlign val="superscript"/>
        <sz val="10"/>
        <rFont val="Times New Roman"/>
        <charset val="134"/>
      </rPr>
      <t>2</t>
    </r>
    <r>
      <rPr>
        <sz val="10"/>
        <rFont val="Times New Roman"/>
        <charset val="134"/>
      </rPr>
      <t>)</t>
    </r>
  </si>
  <si>
    <r>
      <rPr>
        <sz val="10"/>
        <rFont val="宋体"/>
        <charset val="134"/>
      </rPr>
      <t>评估单价</t>
    </r>
    <r>
      <rPr>
        <sz val="10"/>
        <rFont val="Times New Roman"/>
        <charset val="134"/>
      </rPr>
      <t>(</t>
    </r>
    <r>
      <rPr>
        <sz val="10"/>
        <rFont val="宋体"/>
        <charset val="134"/>
      </rPr>
      <t>元</t>
    </r>
    <r>
      <rPr>
        <sz val="10"/>
        <rFont val="Times New Roman"/>
        <charset val="134"/>
      </rPr>
      <t>/m</t>
    </r>
    <r>
      <rPr>
        <vertAlign val="superscript"/>
        <sz val="10"/>
        <rFont val="Times New Roman"/>
        <charset val="134"/>
      </rPr>
      <t>2</t>
    </r>
    <r>
      <rPr>
        <sz val="10"/>
        <rFont val="Times New Roman"/>
        <charset val="134"/>
      </rPr>
      <t>)</t>
    </r>
  </si>
  <si>
    <t>原值</t>
  </si>
  <si>
    <t>净值</t>
  </si>
  <si>
    <t/>
  </si>
  <si>
    <t>减：投资性房地产减值准备</t>
  </si>
  <si>
    <t>（采用公允价值模式计量）</t>
  </si>
  <si>
    <r>
      <rPr>
        <sz val="10"/>
        <rFont val="宋体"/>
        <charset val="134"/>
      </rPr>
      <t>建筑</t>
    </r>
    <r>
      <rPr>
        <sz val="10"/>
        <rFont val="Times New Roman"/>
        <charset val="134"/>
      </rPr>
      <t xml:space="preserve">          </t>
    </r>
    <r>
      <rPr>
        <sz val="10"/>
        <rFont val="宋体"/>
        <charset val="134"/>
      </rPr>
      <t>面积</t>
    </r>
  </si>
  <si>
    <t>原始入帐价值    （转入日公允价值）</t>
  </si>
  <si>
    <t>增减值</t>
  </si>
  <si>
    <t>现场勘察简单记录</t>
  </si>
  <si>
    <t>证载权利人</t>
  </si>
  <si>
    <t>投资性房地产——土地使用权评估明细表</t>
  </si>
  <si>
    <t>土地权证编号</t>
  </si>
  <si>
    <t>宗地名称</t>
  </si>
  <si>
    <t>土地位置</t>
  </si>
  <si>
    <t>取得日期</t>
  </si>
  <si>
    <t>用地性质</t>
  </si>
  <si>
    <t>土地用途</t>
  </si>
  <si>
    <t>准用年限</t>
  </si>
  <si>
    <t>开发程度</t>
  </si>
  <si>
    <r>
      <rPr>
        <sz val="10"/>
        <rFont val="宋体"/>
        <charset val="134"/>
      </rPr>
      <t>面积</t>
    </r>
    <r>
      <rPr>
        <sz val="10"/>
        <rFont val="Times New Roman"/>
        <charset val="134"/>
      </rPr>
      <t>(m</t>
    </r>
    <r>
      <rPr>
        <vertAlign val="superscript"/>
        <sz val="10"/>
        <rFont val="Times New Roman"/>
        <charset val="134"/>
      </rPr>
      <t>2</t>
    </r>
    <r>
      <rPr>
        <sz val="10"/>
        <rFont val="Times New Roman"/>
        <charset val="134"/>
      </rPr>
      <t>)</t>
    </r>
  </si>
  <si>
    <t>原始入账价值（转入日公允价值）</t>
  </si>
  <si>
    <r>
      <rPr>
        <sz val="18"/>
        <rFont val="黑体"/>
        <charset val="134"/>
      </rPr>
      <t>固定资产</t>
    </r>
    <r>
      <rPr>
        <sz val="18"/>
        <rFont val="Times New Roman"/>
        <charset val="134"/>
      </rPr>
      <t>—</t>
    </r>
    <r>
      <rPr>
        <sz val="18"/>
        <rFont val="黑体"/>
        <charset val="134"/>
      </rPr>
      <t>房屋建筑物评估明细表</t>
    </r>
  </si>
  <si>
    <t>建筑物名称</t>
  </si>
  <si>
    <t>位置</t>
  </si>
  <si>
    <t>对应土地证号</t>
  </si>
  <si>
    <t>檐高(m)</t>
  </si>
  <si>
    <t>层高(m)</t>
  </si>
  <si>
    <t>总层数</t>
  </si>
  <si>
    <t>所在层数</t>
  </si>
  <si>
    <t>朝向</t>
  </si>
  <si>
    <t>吊车吨位</t>
  </si>
  <si>
    <t>跨度(m)</t>
  </si>
  <si>
    <t>柱距(m)</t>
  </si>
  <si>
    <t>使用单位</t>
  </si>
  <si>
    <t>开工年月</t>
  </si>
  <si>
    <t>建成年月</t>
  </si>
  <si>
    <t>建筑          面积/容积</t>
  </si>
  <si>
    <r>
      <rPr>
        <sz val="9"/>
        <rFont val="宋体"/>
        <charset val="134"/>
        <scheme val="minor"/>
      </rPr>
      <t>成本单价(元/m</t>
    </r>
    <r>
      <rPr>
        <vertAlign val="superscript"/>
        <sz val="9"/>
        <rFont val="宋体"/>
        <charset val="134"/>
      </rPr>
      <t>2</t>
    </r>
    <r>
      <rPr>
        <sz val="9"/>
        <rFont val="宋体"/>
        <charset val="134"/>
      </rPr>
      <t>)</t>
    </r>
  </si>
  <si>
    <r>
      <rPr>
        <sz val="9"/>
        <rFont val="宋体"/>
        <charset val="134"/>
        <scheme val="minor"/>
      </rPr>
      <t>评估单价(元/m</t>
    </r>
    <r>
      <rPr>
        <vertAlign val="superscript"/>
        <sz val="9"/>
        <rFont val="宋体"/>
        <charset val="134"/>
      </rPr>
      <t>2</t>
    </r>
    <r>
      <rPr>
        <sz val="9"/>
        <rFont val="宋体"/>
        <charset val="134"/>
      </rPr>
      <t>)</t>
    </r>
  </si>
  <si>
    <t>通途</t>
  </si>
  <si>
    <t>耐用年限</t>
  </si>
  <si>
    <t>已使用年  限</t>
  </si>
  <si>
    <t>尚可使用年    限</t>
  </si>
  <si>
    <t>成新率</t>
  </si>
  <si>
    <t>勘  查成新率</t>
  </si>
  <si>
    <t>综  合成新率</t>
  </si>
  <si>
    <t>基准造价</t>
  </si>
  <si>
    <t>层数修正(±%)</t>
  </si>
  <si>
    <t>檐高、层高修正(±%)</t>
  </si>
  <si>
    <t>跨度修正(±%)</t>
  </si>
  <si>
    <t>屋面、楼面修正(±%)</t>
  </si>
  <si>
    <t>内(外)粉修正(±%)</t>
  </si>
  <si>
    <t>水电卫、暖通修正(±%)</t>
  </si>
  <si>
    <t>其他因素修正(±%)</t>
  </si>
  <si>
    <t>修正后单方造价</t>
  </si>
  <si>
    <t>前期费用（按造价）</t>
  </si>
  <si>
    <t>其他费用（按面积）</t>
  </si>
  <si>
    <t>建设年限</t>
  </si>
  <si>
    <t>利率</t>
  </si>
  <si>
    <t>资金成本</t>
  </si>
  <si>
    <t>利润率</t>
  </si>
  <si>
    <t>利润</t>
  </si>
  <si>
    <t>评估单价</t>
  </si>
  <si>
    <t>重置成本</t>
  </si>
  <si>
    <t>成新率%</t>
  </si>
  <si>
    <t>层数</t>
  </si>
  <si>
    <t>系数</t>
  </si>
  <si>
    <t>层高</t>
  </si>
  <si>
    <t>项目</t>
  </si>
  <si>
    <t>取费基数</t>
  </si>
  <si>
    <t>费率</t>
  </si>
  <si>
    <t>取费依据</t>
  </si>
  <si>
    <t>土建工程费用表</t>
  </si>
  <si>
    <t>装饰工程费用表</t>
  </si>
  <si>
    <t>安装工程费用表</t>
  </si>
  <si>
    <t>安装工程费用表(采暖工程)</t>
  </si>
  <si>
    <t>安装工程费用表(净化板及空调安装工程)</t>
  </si>
  <si>
    <t>安装工程费用表(电力工程)</t>
  </si>
  <si>
    <t>安装工程费用表(给排水工程)</t>
  </si>
  <si>
    <t>费用名称</t>
  </si>
  <si>
    <t>计算式</t>
  </si>
  <si>
    <t>材料费</t>
  </si>
  <si>
    <t>(一)</t>
  </si>
  <si>
    <t>定额项目费</t>
  </si>
  <si>
    <t>按计价定额实体项目计算的基价之和</t>
  </si>
  <si>
    <t>机械费</t>
  </si>
  <si>
    <t>A</t>
  </si>
  <si>
    <t>其中：计费人工费</t>
  </si>
  <si>
    <t>∑工日消耗量×人工单价(53元/工日)</t>
  </si>
  <si>
    <t>(二)</t>
  </si>
  <si>
    <t>措施费</t>
  </si>
  <si>
    <t>1+2</t>
  </si>
  <si>
    <t>1</t>
  </si>
  <si>
    <t>定额措施费</t>
  </si>
  <si>
    <t>B</t>
  </si>
  <si>
    <t>2</t>
  </si>
  <si>
    <t>通用措施费</t>
  </si>
  <si>
    <t>（A+B)×费率</t>
  </si>
  <si>
    <t>(三)</t>
  </si>
  <si>
    <t>企业管理费</t>
  </si>
  <si>
    <t>(四)</t>
  </si>
  <si>
    <t>(五)</t>
  </si>
  <si>
    <t>3+4+5+6+7+8+9</t>
  </si>
  <si>
    <t>人工费价差</t>
  </si>
  <si>
    <t>合同约定或省建设行政主管部门发布的人工单价-人工单价</t>
  </si>
  <si>
    <t>材料价差</t>
  </si>
  <si>
    <t>5</t>
  </si>
  <si>
    <t>机械费价差</t>
  </si>
  <si>
    <t>6</t>
  </si>
  <si>
    <t>暂列金额</t>
  </si>
  <si>
    <t>(一)×费率</t>
  </si>
  <si>
    <t>7</t>
  </si>
  <si>
    <t>专业工程暂估价</t>
  </si>
  <si>
    <t>根据工程情况确定</t>
  </si>
  <si>
    <t>8</t>
  </si>
  <si>
    <t>计日工</t>
  </si>
  <si>
    <t>9</t>
  </si>
  <si>
    <t>总承包服务费</t>
  </si>
  <si>
    <t>(六)</t>
  </si>
  <si>
    <t>安全文明施工费</t>
  </si>
  <si>
    <t>10+11+12+13+14</t>
  </si>
  <si>
    <t>10</t>
  </si>
  <si>
    <t>环境保护费文明施工费</t>
  </si>
  <si>
    <t>[(一)+(二)+(三)+(四)+(五)]×费率</t>
  </si>
  <si>
    <t>11</t>
  </si>
  <si>
    <t>安全施工费</t>
  </si>
  <si>
    <t>12</t>
  </si>
  <si>
    <t>临时设施费</t>
  </si>
  <si>
    <t>13</t>
  </si>
  <si>
    <t>防护用品等费用</t>
  </si>
  <si>
    <t>14</t>
  </si>
  <si>
    <t>脚手架费</t>
  </si>
  <si>
    <t>按计价定额项目计算</t>
  </si>
  <si>
    <t>(七)</t>
  </si>
  <si>
    <t>规费</t>
  </si>
  <si>
    <t>(12)+(13)+(14)+(15)+(16)+(17)</t>
  </si>
  <si>
    <t>15</t>
  </si>
  <si>
    <t>养老保险费</t>
  </si>
  <si>
    <t>[(一)+(二)+(三)+(四)+(五)]×2.86%</t>
  </si>
  <si>
    <t>16</t>
  </si>
  <si>
    <t>医疗保险费</t>
  </si>
  <si>
    <t>[(一)+(二)+(三)+(四)+(五)]×0.45%</t>
  </si>
  <si>
    <t>17</t>
  </si>
  <si>
    <t>失业保险费</t>
  </si>
  <si>
    <t>[(一)+(二)+(三)+(四)+(五)]×0.15%</t>
  </si>
  <si>
    <t>18</t>
  </si>
  <si>
    <t>工伤保险费</t>
  </si>
  <si>
    <t>[(一)+(二)+(三)+(四)+(五)]×0.17%</t>
  </si>
  <si>
    <t>19</t>
  </si>
  <si>
    <t>生育保险费</t>
  </si>
  <si>
    <t>[(一)+(二)+(三)+(四)+(五)]×0.09%</t>
  </si>
  <si>
    <t>20</t>
  </si>
  <si>
    <t>住房公积金</t>
  </si>
  <si>
    <t>[(一)+(二)+(三)+(四)+(五)]×0.48%</t>
  </si>
  <si>
    <t>工程排污费</t>
  </si>
  <si>
    <t>[(一)+(二)+(三)+(四)+(五)]×0.05%</t>
  </si>
  <si>
    <t>22</t>
  </si>
  <si>
    <t>(八)</t>
  </si>
  <si>
    <t>税金</t>
  </si>
  <si>
    <t>[(一)+(二)+(三)+(四)+(五)+(六)+(七)]×3.41%</t>
  </si>
  <si>
    <t>[(一)+(二)+(三)+(四)+(五)+(六)+(七)]×3.35%</t>
  </si>
  <si>
    <t>(九)</t>
  </si>
  <si>
    <t>单位工程费用</t>
  </si>
  <si>
    <t>(一)+(二)+(三)+(四)+(五)+(六)+(七)+(八)</t>
  </si>
  <si>
    <t>工程费用合计</t>
  </si>
  <si>
    <t>面积</t>
  </si>
  <si>
    <t>单方造价</t>
  </si>
  <si>
    <t>摊入费</t>
  </si>
  <si>
    <t>资金成本=</t>
  </si>
  <si>
    <t>取费基础及计算公式</t>
  </si>
  <si>
    <t>取费文号</t>
  </si>
  <si>
    <t>建设单位管理费</t>
  </si>
  <si>
    <t>工程造价</t>
  </si>
  <si>
    <t>财政部 财建[2002]394号</t>
  </si>
  <si>
    <t>勘察设计费</t>
  </si>
  <si>
    <t>计价格[2002]10号</t>
  </si>
  <si>
    <t>工程监理费</t>
  </si>
  <si>
    <t>发改价格[2007]670号</t>
  </si>
  <si>
    <t>工程招投标代理服务费</t>
  </si>
  <si>
    <t>计价格[2002]1980号</t>
  </si>
  <si>
    <t>1、可行性研究费</t>
  </si>
  <si>
    <t>黑价协[2008]第14号</t>
  </si>
  <si>
    <t>2、环境影响评价费</t>
  </si>
  <si>
    <t>建安工程造价</t>
  </si>
  <si>
    <t>计价格[2002]125号</t>
  </si>
  <si>
    <t>工程保险费</t>
  </si>
  <si>
    <t>新型墙体材料专项基金</t>
  </si>
  <si>
    <t>建筑面积</t>
  </si>
  <si>
    <t>8元/㎡</t>
  </si>
  <si>
    <t>散装水泥专项资金</t>
  </si>
  <si>
    <t>1元/㎡</t>
  </si>
  <si>
    <t>9元/㎡</t>
  </si>
  <si>
    <r>
      <rPr>
        <sz val="18"/>
        <rFont val="黑体"/>
        <charset val="134"/>
      </rPr>
      <t>固定资产</t>
    </r>
    <r>
      <rPr>
        <sz val="18"/>
        <rFont val="Times New Roman"/>
        <charset val="134"/>
      </rPr>
      <t>—</t>
    </r>
    <r>
      <rPr>
        <sz val="18"/>
        <rFont val="黑体"/>
        <charset val="134"/>
      </rPr>
      <t>构筑物及其他辅助设施评估明细表</t>
    </r>
  </si>
  <si>
    <t xml:space="preserve"> 资产名称</t>
  </si>
  <si>
    <t>长度
(m)</t>
  </si>
  <si>
    <t>宽度
(m)</t>
  </si>
  <si>
    <r>
      <rPr>
        <sz val="9"/>
        <rFont val="宋体"/>
        <charset val="134"/>
        <scheme val="minor"/>
      </rPr>
      <t>面积体积m</t>
    </r>
    <r>
      <rPr>
        <vertAlign val="superscript"/>
        <sz val="9"/>
        <rFont val="宋体"/>
        <charset val="134"/>
        <scheme val="minor"/>
      </rPr>
      <t>2</t>
    </r>
    <r>
      <rPr>
        <sz val="9"/>
        <rFont val="宋体"/>
        <charset val="134"/>
        <scheme val="minor"/>
      </rPr>
      <t>或m</t>
    </r>
    <r>
      <rPr>
        <vertAlign val="superscript"/>
        <sz val="9"/>
        <rFont val="宋体"/>
        <charset val="134"/>
        <scheme val="minor"/>
      </rPr>
      <t>3</t>
    </r>
  </si>
  <si>
    <r>
      <rPr>
        <sz val="9"/>
        <rFont val="宋体"/>
        <charset val="134"/>
        <scheme val="minor"/>
      </rPr>
      <t>评估单价(元/m</t>
    </r>
    <r>
      <rPr>
        <vertAlign val="superscript"/>
        <sz val="9"/>
        <rFont val="宋体"/>
        <charset val="134"/>
        <scheme val="minor"/>
      </rPr>
      <t>2</t>
    </r>
    <r>
      <rPr>
        <sz val="9"/>
        <rFont val="宋体"/>
        <charset val="134"/>
        <scheme val="minor"/>
      </rPr>
      <t>)</t>
    </r>
  </si>
  <si>
    <t>评估价</t>
  </si>
  <si>
    <r>
      <rPr>
        <sz val="18"/>
        <rFont val="黑体"/>
        <charset val="134"/>
      </rPr>
      <t>固定资产</t>
    </r>
    <r>
      <rPr>
        <sz val="18"/>
        <rFont val="Times New Roman"/>
        <charset val="134"/>
      </rPr>
      <t>—</t>
    </r>
    <r>
      <rPr>
        <sz val="18"/>
        <rFont val="黑体"/>
        <charset val="134"/>
      </rPr>
      <t>管道和沟槽评估明细表</t>
    </r>
  </si>
  <si>
    <r>
      <rPr>
        <sz val="10"/>
        <rFont val="Times New Roman"/>
        <charset val="134"/>
      </rPr>
      <t xml:space="preserve"> </t>
    </r>
    <r>
      <rPr>
        <sz val="10"/>
        <rFont val="宋体"/>
        <charset val="134"/>
      </rPr>
      <t>名称</t>
    </r>
  </si>
  <si>
    <r>
      <rPr>
        <sz val="10"/>
        <rFont val="宋体"/>
        <charset val="134"/>
      </rPr>
      <t xml:space="preserve">长度
</t>
    </r>
    <r>
      <rPr>
        <sz val="10"/>
        <rFont val="Times New Roman"/>
        <charset val="134"/>
      </rPr>
      <t>(m)</t>
    </r>
  </si>
  <si>
    <r>
      <rPr>
        <sz val="10"/>
        <rFont val="宋体"/>
        <charset val="134"/>
      </rPr>
      <t xml:space="preserve">漕深
</t>
    </r>
    <r>
      <rPr>
        <sz val="10"/>
        <rFont val="Times New Roman"/>
        <charset val="134"/>
      </rPr>
      <t>(m)</t>
    </r>
  </si>
  <si>
    <r>
      <rPr>
        <sz val="10"/>
        <rFont val="宋体"/>
        <charset val="134"/>
      </rPr>
      <t>沟宽</t>
    </r>
    <r>
      <rPr>
        <sz val="10"/>
        <rFont val="Times New Roman"/>
        <charset val="134"/>
      </rPr>
      <t>*</t>
    </r>
    <r>
      <rPr>
        <sz val="10"/>
        <rFont val="宋体"/>
        <charset val="134"/>
      </rPr>
      <t>沟厚</t>
    </r>
    <r>
      <rPr>
        <sz val="10"/>
        <rFont val="Times New Roman"/>
        <charset val="134"/>
      </rPr>
      <t xml:space="preserve">(mm*mm)
</t>
    </r>
    <r>
      <rPr>
        <sz val="10"/>
        <rFont val="宋体"/>
        <charset val="134"/>
      </rPr>
      <t>管径</t>
    </r>
    <r>
      <rPr>
        <sz val="10"/>
        <rFont val="Times New Roman"/>
        <charset val="134"/>
      </rPr>
      <t>*</t>
    </r>
    <r>
      <rPr>
        <sz val="10"/>
        <rFont val="宋体"/>
        <charset val="134"/>
      </rPr>
      <t>壁厚</t>
    </r>
    <r>
      <rPr>
        <sz val="10"/>
        <rFont val="Times New Roman"/>
        <charset val="134"/>
      </rPr>
      <t>(mm*mm)</t>
    </r>
  </si>
  <si>
    <t>材质</t>
  </si>
  <si>
    <t>绝缘方式</t>
  </si>
  <si>
    <t>2003-12-01</t>
  </si>
  <si>
    <t>1996-05-30</t>
  </si>
  <si>
    <t>市政工程费用表</t>
  </si>
  <si>
    <t>转让标的明细表</t>
  </si>
  <si>
    <t>资产编号</t>
  </si>
  <si>
    <t>设备名称</t>
  </si>
  <si>
    <t>211000000015</t>
  </si>
  <si>
    <t>惠普打印机</t>
  </si>
  <si>
    <t>台</t>
  </si>
  <si>
    <t>209000000050</t>
  </si>
  <si>
    <t>票据打印机</t>
  </si>
  <si>
    <t>209000000049</t>
  </si>
  <si>
    <t>209000000048</t>
  </si>
  <si>
    <t>209000000047</t>
  </si>
  <si>
    <t>209000000046</t>
  </si>
  <si>
    <t>209000000045</t>
  </si>
  <si>
    <t>209000000044</t>
  </si>
  <si>
    <t>209000000043</t>
  </si>
  <si>
    <t>209000000042</t>
  </si>
  <si>
    <t>209000000041</t>
  </si>
  <si>
    <t>211000000000</t>
  </si>
  <si>
    <t>刷地机</t>
  </si>
  <si>
    <t>209000000035</t>
  </si>
  <si>
    <t>电脑</t>
  </si>
  <si>
    <t>209000000034</t>
  </si>
  <si>
    <t>209000000033</t>
  </si>
  <si>
    <t>203000000031</t>
  </si>
  <si>
    <r>
      <rPr>
        <sz val="9"/>
        <rFont val="Times New Roman"/>
        <charset val="0"/>
      </rPr>
      <t>APC CPU</t>
    </r>
    <r>
      <rPr>
        <sz val="9"/>
        <rFont val="宋体"/>
        <charset val="0"/>
      </rPr>
      <t>电源</t>
    </r>
  </si>
  <si>
    <t>203000000030</t>
  </si>
  <si>
    <t>稳压电源</t>
  </si>
  <si>
    <t>209000000007</t>
  </si>
  <si>
    <t>打印机</t>
  </si>
  <si>
    <t>209000000006</t>
  </si>
  <si>
    <t>209000000005</t>
  </si>
  <si>
    <t>206000000000</t>
  </si>
  <si>
    <t>监控</t>
  </si>
  <si>
    <t>211000000140</t>
  </si>
  <si>
    <t>三星液晶显示器</t>
  </si>
  <si>
    <t>211000000139</t>
  </si>
  <si>
    <t>209000000081</t>
  </si>
  <si>
    <t>209000000080</t>
  </si>
  <si>
    <t>209000000079</t>
  </si>
  <si>
    <t>209000000084</t>
  </si>
  <si>
    <t>209000000083</t>
  </si>
  <si>
    <t>211000000094</t>
  </si>
  <si>
    <t>离港打票机</t>
  </si>
  <si>
    <t>211000000093</t>
  </si>
  <si>
    <t>209000000038</t>
  </si>
  <si>
    <r>
      <rPr>
        <sz val="9"/>
        <rFont val="宋体"/>
        <charset val="0"/>
      </rPr>
      <t>打印机</t>
    </r>
    <r>
      <rPr>
        <sz val="9"/>
        <rFont val="Times New Roman"/>
        <charset val="0"/>
      </rPr>
      <t>*2</t>
    </r>
  </si>
  <si>
    <t>206000000022</t>
  </si>
  <si>
    <t>身份证器软件</t>
  </si>
  <si>
    <t>206000000021</t>
  </si>
  <si>
    <t>二代身份证阅读器</t>
  </si>
  <si>
    <t>206000000020</t>
  </si>
  <si>
    <t>液态物检测仪</t>
  </si>
  <si>
    <t>206000000019</t>
  </si>
  <si>
    <t>便携式爆炸物检测仪</t>
  </si>
  <si>
    <t>209000000036</t>
  </si>
  <si>
    <t>209000000028</t>
  </si>
  <si>
    <t>211000000011</t>
  </si>
  <si>
    <t>蒸饭车</t>
  </si>
  <si>
    <t>150000000000</t>
  </si>
  <si>
    <t>电动伸缩门系统</t>
  </si>
  <si>
    <t>211000000004</t>
  </si>
  <si>
    <t>油气两用灶</t>
  </si>
  <si>
    <t>209000000030</t>
  </si>
  <si>
    <t>209000000031</t>
  </si>
  <si>
    <t>211000000002</t>
  </si>
  <si>
    <t>刷卡机一套</t>
  </si>
  <si>
    <t>211000000065</t>
  </si>
  <si>
    <t>停车场控制系统</t>
  </si>
  <si>
    <t>211000000072</t>
  </si>
  <si>
    <t>车辆出入控制器六个遥控器</t>
  </si>
  <si>
    <t>120000000007</t>
  </si>
  <si>
    <t>围界</t>
  </si>
  <si>
    <t>项</t>
  </si>
  <si>
    <t>206000000046</t>
  </si>
  <si>
    <t>灯具设施安装</t>
  </si>
  <si>
    <t>206000000042</t>
  </si>
  <si>
    <t>风向标灯</t>
  </si>
  <si>
    <t>个</t>
  </si>
  <si>
    <t>206000000031</t>
  </si>
  <si>
    <t>风杆</t>
  </si>
  <si>
    <t>206000000041</t>
  </si>
  <si>
    <t>203000000032</t>
  </si>
  <si>
    <t>锅炉</t>
  </si>
  <si>
    <t>140000000016</t>
  </si>
  <si>
    <t>路灯</t>
  </si>
  <si>
    <t>202000000010</t>
  </si>
  <si>
    <t>饮水处理设备</t>
  </si>
  <si>
    <t>套</t>
  </si>
  <si>
    <t>202000000007</t>
  </si>
  <si>
    <t>供电管网</t>
  </si>
  <si>
    <t>211000000121</t>
  </si>
  <si>
    <t>飞行区大门防冲撞设施</t>
  </si>
  <si>
    <t>202000000002</t>
  </si>
  <si>
    <t>监控系统工程</t>
  </si>
  <si>
    <t>211000000217</t>
  </si>
  <si>
    <t>场区监控系统</t>
  </si>
  <si>
    <t>211000000218</t>
  </si>
  <si>
    <t>候机楼内监控系统</t>
  </si>
  <si>
    <t>202000000017</t>
  </si>
  <si>
    <t>气象目标灯</t>
  </si>
  <si>
    <t>211000000138</t>
  </si>
  <si>
    <t>运输监控器</t>
  </si>
  <si>
    <t>211000000275</t>
  </si>
  <si>
    <t>（10KV）变电所改造工程</t>
  </si>
  <si>
    <r>
      <rPr>
        <sz val="9"/>
        <rFont val="宋体"/>
        <charset val="134"/>
      </rPr>
      <t>合</t>
    </r>
    <r>
      <rPr>
        <sz val="9"/>
        <rFont val="Times New Roman"/>
        <charset val="134"/>
      </rPr>
      <t xml:space="preserve">      </t>
    </r>
    <r>
      <rPr>
        <sz val="9"/>
        <rFont val="宋体"/>
        <charset val="134"/>
      </rPr>
      <t>计</t>
    </r>
  </si>
  <si>
    <t xml:space="preserve">                  页次：</t>
  </si>
  <si>
    <t>主要资产工作底稿</t>
  </si>
  <si>
    <t>编制人</t>
  </si>
  <si>
    <t>复核人</t>
  </si>
  <si>
    <r>
      <rPr>
        <sz val="18"/>
        <rFont val="黑体"/>
        <charset val="134"/>
      </rPr>
      <t>固定资产</t>
    </r>
    <r>
      <rPr>
        <sz val="18"/>
        <rFont val="Times New Roman"/>
        <charset val="134"/>
      </rPr>
      <t>—</t>
    </r>
    <r>
      <rPr>
        <sz val="18"/>
        <rFont val="黑体"/>
        <charset val="134"/>
      </rPr>
      <t>车辆评估明细表</t>
    </r>
  </si>
  <si>
    <t>车辆牌号</t>
  </si>
  <si>
    <t>车辆名称
及规格型号</t>
  </si>
  <si>
    <t>生产厂家</t>
  </si>
  <si>
    <t>购置日期</t>
  </si>
  <si>
    <r>
      <rPr>
        <sz val="10"/>
        <rFont val="宋体"/>
        <charset val="134"/>
      </rPr>
      <t>已行驶里程</t>
    </r>
    <r>
      <rPr>
        <sz val="10"/>
        <rFont val="Times New Roman"/>
        <charset val="134"/>
      </rPr>
      <t>(</t>
    </r>
    <r>
      <rPr>
        <sz val="10"/>
        <rFont val="宋体"/>
        <charset val="134"/>
      </rPr>
      <t>公里</t>
    </r>
    <r>
      <rPr>
        <sz val="10"/>
        <rFont val="Times New Roman"/>
        <charset val="134"/>
      </rPr>
      <t>)</t>
    </r>
  </si>
  <si>
    <r>
      <rPr>
        <sz val="18"/>
        <rFont val="黑体"/>
        <charset val="134"/>
      </rPr>
      <t>固定资产</t>
    </r>
    <r>
      <rPr>
        <sz val="18"/>
        <rFont val="Times New Roman"/>
        <charset val="134"/>
      </rPr>
      <t>—</t>
    </r>
    <r>
      <rPr>
        <sz val="18"/>
        <rFont val="黑体"/>
        <charset val="134"/>
      </rPr>
      <t>电子设备评估明细表</t>
    </r>
  </si>
  <si>
    <t>设备编号</t>
  </si>
  <si>
    <t>规格型号</t>
  </si>
  <si>
    <t>经济年限</t>
  </si>
  <si>
    <t>勘   查成新率%</t>
  </si>
  <si>
    <t>综   合成新率%</t>
  </si>
  <si>
    <r>
      <rPr>
        <sz val="9"/>
        <rFont val="宋体"/>
        <charset val="134"/>
      </rPr>
      <t>重量（K</t>
    </r>
    <r>
      <rPr>
        <sz val="9"/>
        <rFont val="宋体"/>
        <charset val="134"/>
      </rPr>
      <t>G</t>
    </r>
    <r>
      <rPr>
        <sz val="9"/>
        <rFont val="宋体"/>
        <charset val="134"/>
      </rPr>
      <t>）</t>
    </r>
  </si>
  <si>
    <t>购置价格(含税)（元）</t>
  </si>
  <si>
    <t>购置价格(不含税)（元）</t>
  </si>
  <si>
    <t>评估计算值(元)</t>
  </si>
  <si>
    <t>二手市场价格</t>
  </si>
  <si>
    <r>
      <rPr>
        <sz val="18"/>
        <rFont val="黑体"/>
        <charset val="134"/>
      </rPr>
      <t>固定资产</t>
    </r>
    <r>
      <rPr>
        <sz val="18"/>
        <rFont val="Times New Roman"/>
        <charset val="134"/>
      </rPr>
      <t>—</t>
    </r>
    <r>
      <rPr>
        <sz val="18"/>
        <rFont val="黑体"/>
        <charset val="134"/>
      </rPr>
      <t>土地评估明细表</t>
    </r>
  </si>
  <si>
    <t>在建工程评估汇总表</t>
  </si>
  <si>
    <t>4-7-1</t>
  </si>
  <si>
    <t>4-7-2</t>
  </si>
  <si>
    <t>5-4</t>
  </si>
  <si>
    <t>在建工程合计</t>
  </si>
  <si>
    <t>减：在建工程减值准备</t>
  </si>
  <si>
    <t>在建工程净额</t>
  </si>
  <si>
    <r>
      <rPr>
        <sz val="18"/>
        <rFont val="黑体"/>
        <charset val="134"/>
      </rPr>
      <t>在建工程</t>
    </r>
    <r>
      <rPr>
        <sz val="18"/>
        <rFont val="Times New Roman"/>
        <charset val="134"/>
      </rPr>
      <t>—</t>
    </r>
    <r>
      <rPr>
        <sz val="18"/>
        <rFont val="黑体"/>
        <charset val="134"/>
      </rPr>
      <t>土建工程评估明细表</t>
    </r>
  </si>
  <si>
    <t>项目名称</t>
  </si>
  <si>
    <t>建筑面积/容积</t>
  </si>
  <si>
    <t>开工日期</t>
  </si>
  <si>
    <t>预计完工日期</t>
  </si>
  <si>
    <t>形象进度</t>
  </si>
  <si>
    <t>付款比例</t>
  </si>
  <si>
    <t>预算金额</t>
  </si>
  <si>
    <t>差额</t>
  </si>
  <si>
    <t>是否提供预算</t>
  </si>
  <si>
    <t>施工单位</t>
  </si>
  <si>
    <t>长</t>
  </si>
  <si>
    <t>厂区平面</t>
  </si>
  <si>
    <r>
      <rPr>
        <sz val="18"/>
        <rFont val="黑体"/>
        <charset val="134"/>
      </rPr>
      <t>在建工程</t>
    </r>
    <r>
      <rPr>
        <sz val="18"/>
        <rFont val="Times New Roman"/>
        <charset val="134"/>
      </rPr>
      <t>—</t>
    </r>
    <r>
      <rPr>
        <sz val="18"/>
        <rFont val="黑体"/>
        <charset val="134"/>
      </rPr>
      <t>设备安装工程评估明细表</t>
    </r>
  </si>
  <si>
    <t>开工
日期</t>
  </si>
  <si>
    <t>预计完
工日期</t>
  </si>
  <si>
    <t>设备费</t>
  </si>
  <si>
    <t>安装费及其他</t>
  </si>
  <si>
    <t>工程物资评估明细表</t>
  </si>
  <si>
    <t>名称</t>
  </si>
  <si>
    <t>工程项目</t>
  </si>
  <si>
    <t>计量
单位</t>
  </si>
  <si>
    <r>
      <rPr>
        <sz val="10"/>
        <rFont val="宋体"/>
        <charset val="134"/>
      </rPr>
      <t xml:space="preserve">增值率
</t>
    </r>
    <r>
      <rPr>
        <sz val="10"/>
        <rFont val="Times New Roman"/>
        <charset val="134"/>
      </rPr>
      <t>%</t>
    </r>
  </si>
  <si>
    <t>减：工程物资减值准备</t>
  </si>
  <si>
    <t>固定资产清理评估明细表</t>
  </si>
  <si>
    <t>待处理资产名称</t>
  </si>
  <si>
    <t>生产性生物资产评估明细表</t>
  </si>
  <si>
    <t>种类</t>
  </si>
  <si>
    <t>群别</t>
  </si>
  <si>
    <t>减：生产性生物资产减值准备</t>
  </si>
  <si>
    <t>油气资产评估明细表</t>
  </si>
  <si>
    <t>矿区（或油田)</t>
  </si>
  <si>
    <t>形成日期</t>
  </si>
  <si>
    <t>来源（购入、自行建造）</t>
  </si>
  <si>
    <t>无形资产评估汇总表</t>
  </si>
  <si>
    <t>4-12-1</t>
  </si>
  <si>
    <t>无形资产-土地使用权</t>
  </si>
  <si>
    <t>4-12-2</t>
  </si>
  <si>
    <r>
      <rPr>
        <sz val="11"/>
        <rFont val="宋体"/>
        <charset val="134"/>
      </rPr>
      <t>无形资产</t>
    </r>
    <r>
      <rPr>
        <sz val="11"/>
        <rFont val="Times New Roman"/>
        <charset val="134"/>
      </rPr>
      <t>-</t>
    </r>
    <r>
      <rPr>
        <sz val="11"/>
        <rFont val="宋体"/>
        <charset val="134"/>
      </rPr>
      <t>矿业权</t>
    </r>
  </si>
  <si>
    <t>4-12-3</t>
  </si>
  <si>
    <t>无形资产-其他无形资产</t>
  </si>
  <si>
    <t>无形资产合计</t>
  </si>
  <si>
    <t>减：无形资产减值准备</t>
  </si>
  <si>
    <t>总计</t>
  </si>
  <si>
    <r>
      <rPr>
        <sz val="18"/>
        <rFont val="黑体"/>
        <charset val="134"/>
      </rPr>
      <t>无形资产</t>
    </r>
    <r>
      <rPr>
        <sz val="18"/>
        <rFont val="Times New Roman"/>
        <charset val="134"/>
      </rPr>
      <t>—</t>
    </r>
    <r>
      <rPr>
        <sz val="18"/>
        <rFont val="黑体"/>
        <charset val="134"/>
      </rPr>
      <t>土地使用权评估明细表</t>
    </r>
  </si>
  <si>
    <t>无形资产—矿业权评估明细表</t>
  </si>
  <si>
    <t>名称、种类（探矿权/采矿权）</t>
  </si>
  <si>
    <t>勘查（采矿）许可证编号</t>
  </si>
  <si>
    <t>取得方式</t>
  </si>
  <si>
    <t>剩余有效年限</t>
  </si>
  <si>
    <t>勘查开发阶段</t>
  </si>
  <si>
    <t>核定（批准）生产规模</t>
  </si>
  <si>
    <t>被评估企业或产权持有单位填表人：</t>
  </si>
  <si>
    <r>
      <rPr>
        <sz val="18"/>
        <rFont val="黑体"/>
        <charset val="134"/>
      </rPr>
      <t>无形资产</t>
    </r>
    <r>
      <rPr>
        <sz val="18"/>
        <rFont val="Times New Roman"/>
        <charset val="134"/>
      </rPr>
      <t>—</t>
    </r>
    <r>
      <rPr>
        <sz val="18"/>
        <rFont val="黑体"/>
        <charset val="134"/>
      </rPr>
      <t>其他无形资产评估明细表</t>
    </r>
  </si>
  <si>
    <t>内容或名称</t>
  </si>
  <si>
    <r>
      <rPr>
        <sz val="10"/>
        <rFont val="宋体"/>
        <charset val="134"/>
      </rPr>
      <t>法定</t>
    </r>
    <r>
      <rPr>
        <sz val="10"/>
        <rFont val="Times New Roman"/>
        <charset val="134"/>
      </rPr>
      <t>/</t>
    </r>
    <r>
      <rPr>
        <sz val="10"/>
        <rFont val="宋体"/>
        <charset val="134"/>
      </rPr>
      <t>预计使用年限</t>
    </r>
  </si>
  <si>
    <t>尚可使用
年限</t>
  </si>
  <si>
    <t>开发支出评估明细表</t>
  </si>
  <si>
    <t>商誉评估明细表</t>
  </si>
  <si>
    <t>减：商誉减值准备</t>
  </si>
  <si>
    <t>长期待摊费用评估明细表</t>
  </si>
  <si>
    <t>费用名称或内容</t>
  </si>
  <si>
    <t>原始发生额</t>
  </si>
  <si>
    <t>预计摊
销月数</t>
  </si>
  <si>
    <t>尚存受
益月数</t>
  </si>
  <si>
    <r>
      <rPr>
        <sz val="10"/>
        <rFont val="宋体"/>
        <charset val="134"/>
      </rPr>
      <t>合</t>
    </r>
    <r>
      <rPr>
        <sz val="10"/>
        <rFont val="Times New Roman"/>
        <charset val="134"/>
      </rPr>
      <t xml:space="preserve">                    </t>
    </r>
    <r>
      <rPr>
        <sz val="10"/>
        <rFont val="宋体"/>
        <charset val="134"/>
      </rPr>
      <t>计</t>
    </r>
  </si>
  <si>
    <t>递延所得税资产评估明细表</t>
  </si>
  <si>
    <t>其他非流动资产评估明细表</t>
  </si>
  <si>
    <t>流动负债评估汇总表</t>
  </si>
  <si>
    <t>5-1</t>
  </si>
  <si>
    <t>5-2</t>
  </si>
  <si>
    <t>5-3</t>
  </si>
  <si>
    <t>5-5</t>
  </si>
  <si>
    <t>5-6</t>
  </si>
  <si>
    <t>5-7</t>
  </si>
  <si>
    <t>5-8</t>
  </si>
  <si>
    <t>5-9</t>
  </si>
  <si>
    <t>5-10</t>
  </si>
  <si>
    <t>5-11</t>
  </si>
  <si>
    <t>5-12</t>
  </si>
  <si>
    <t>流动负债合计</t>
  </si>
  <si>
    <t>短期借款评估明细表</t>
  </si>
  <si>
    <t>放款银行或机构名称</t>
  </si>
  <si>
    <r>
      <rPr>
        <sz val="10"/>
        <rFont val="宋体"/>
        <charset val="134"/>
      </rPr>
      <t>月利率</t>
    </r>
    <r>
      <rPr>
        <sz val="10"/>
        <rFont val="Times New Roman"/>
        <charset val="134"/>
      </rPr>
      <t>%</t>
    </r>
  </si>
  <si>
    <t>外币金额</t>
  </si>
  <si>
    <t>外币基准日汇率</t>
  </si>
  <si>
    <r>
      <rPr>
        <sz val="10"/>
        <rFont val="宋体"/>
        <charset val="134"/>
      </rPr>
      <t>合</t>
    </r>
    <r>
      <rPr>
        <sz val="10"/>
        <rFont val="Times New Roman"/>
        <charset val="134"/>
      </rPr>
      <t xml:space="preserve">                       </t>
    </r>
    <r>
      <rPr>
        <sz val="10"/>
        <rFont val="宋体"/>
        <charset val="134"/>
      </rPr>
      <t>计</t>
    </r>
  </si>
  <si>
    <t>交易性金融负债评估明细表</t>
  </si>
  <si>
    <r>
      <rPr>
        <sz val="10"/>
        <rFont val="宋体"/>
        <charset val="134"/>
      </rPr>
      <t>合</t>
    </r>
    <r>
      <rPr>
        <sz val="10"/>
        <rFont val="Times New Roman"/>
        <charset val="134"/>
      </rPr>
      <t xml:space="preserve">                                    </t>
    </r>
    <r>
      <rPr>
        <sz val="10"/>
        <rFont val="宋体"/>
        <charset val="134"/>
      </rPr>
      <t>计</t>
    </r>
  </si>
  <si>
    <t>应付票据评估明细表</t>
  </si>
  <si>
    <r>
      <rPr>
        <sz val="10"/>
        <rFont val="宋体"/>
        <charset val="134"/>
      </rPr>
      <t>合</t>
    </r>
    <r>
      <rPr>
        <sz val="10"/>
        <rFont val="Times New Roman"/>
        <charset val="134"/>
      </rPr>
      <t xml:space="preserve">                         </t>
    </r>
    <r>
      <rPr>
        <sz val="10"/>
        <rFont val="宋体"/>
        <charset val="134"/>
      </rPr>
      <t>计</t>
    </r>
  </si>
  <si>
    <t>应付账款评估明细表</t>
  </si>
  <si>
    <t>预收账款评估明细表</t>
  </si>
  <si>
    <t>户名（结算对象)</t>
  </si>
  <si>
    <t>合                                    计</t>
  </si>
  <si>
    <t>应付职工薪酬评估明细表</t>
  </si>
  <si>
    <t>工资、奖金、津贴和补贴</t>
  </si>
  <si>
    <t>职工福利费</t>
  </si>
  <si>
    <t>基本养老保险费</t>
  </si>
  <si>
    <t>年金缴费</t>
  </si>
  <si>
    <t>工会经费</t>
  </si>
  <si>
    <t>职工教育经费</t>
  </si>
  <si>
    <t>非货币性福利</t>
  </si>
  <si>
    <t>辞退福利</t>
  </si>
  <si>
    <t>股份支付</t>
  </si>
  <si>
    <t>合                          计</t>
  </si>
  <si>
    <t>应交税费评估明细表</t>
  </si>
  <si>
    <t>征税机关</t>
  </si>
  <si>
    <t>税费种类</t>
  </si>
  <si>
    <t>合                             计</t>
  </si>
  <si>
    <t>应付利息评估明细表</t>
  </si>
  <si>
    <t>应付股利（应付利润）评估明细表</t>
  </si>
  <si>
    <t>投资单位名称（股东）</t>
  </si>
  <si>
    <t>利润所属期间</t>
  </si>
  <si>
    <r>
      <rPr>
        <sz val="10"/>
        <rFont val="宋体"/>
        <charset val="134"/>
      </rPr>
      <t>合</t>
    </r>
    <r>
      <rPr>
        <sz val="10"/>
        <rFont val="Times New Roman"/>
        <charset val="134"/>
      </rPr>
      <t xml:space="preserve">                             </t>
    </r>
    <r>
      <rPr>
        <sz val="10"/>
        <rFont val="宋体"/>
        <charset val="134"/>
      </rPr>
      <t>计</t>
    </r>
  </si>
  <si>
    <t>其他应付款评估明细表</t>
  </si>
  <si>
    <t>一年内到期的非流动负债评估明细表</t>
  </si>
  <si>
    <t>结算项目</t>
  </si>
  <si>
    <r>
      <rPr>
        <sz val="10"/>
        <rFont val="宋体"/>
        <charset val="134"/>
      </rPr>
      <t>票面月利率</t>
    </r>
    <r>
      <rPr>
        <sz val="10"/>
        <rFont val="Times New Roman"/>
        <charset val="134"/>
      </rPr>
      <t>%</t>
    </r>
  </si>
  <si>
    <t>其他流动负债评估明细表</t>
  </si>
  <si>
    <t>非流动负债评估汇总表</t>
  </si>
  <si>
    <t>6-1</t>
  </si>
  <si>
    <t>6-2</t>
  </si>
  <si>
    <t>6-3</t>
  </si>
  <si>
    <t>6-4</t>
  </si>
  <si>
    <t>6-5</t>
  </si>
  <si>
    <t>6-6</t>
  </si>
  <si>
    <t>6-7</t>
  </si>
  <si>
    <t>非流动负债合计</t>
  </si>
  <si>
    <t>长期借款评估明细表</t>
  </si>
  <si>
    <t>应付债券评估明细表</t>
  </si>
  <si>
    <t>债券发行单位</t>
  </si>
  <si>
    <t>票面利率%</t>
  </si>
  <si>
    <r>
      <rPr>
        <sz val="10"/>
        <rFont val="Times New Roman"/>
        <charset val="134"/>
      </rPr>
      <t xml:space="preserve"> </t>
    </r>
    <r>
      <rPr>
        <sz val="10"/>
        <rFont val="宋体"/>
        <charset val="134"/>
      </rPr>
      <t>备</t>
    </r>
    <r>
      <rPr>
        <sz val="10"/>
        <rFont val="Times New Roman"/>
        <charset val="134"/>
      </rPr>
      <t xml:space="preserve"> </t>
    </r>
    <r>
      <rPr>
        <sz val="10"/>
        <rFont val="宋体"/>
        <charset val="134"/>
      </rPr>
      <t>注</t>
    </r>
  </si>
  <si>
    <t>长期应付款评估明细表</t>
  </si>
  <si>
    <t>初始额</t>
  </si>
  <si>
    <t>利息及汇率净损失</t>
  </si>
  <si>
    <r>
      <rPr>
        <sz val="10"/>
        <rFont val="宋体"/>
        <charset val="134"/>
      </rPr>
      <t>合</t>
    </r>
    <r>
      <rPr>
        <sz val="10"/>
        <rFont val="Times New Roman"/>
        <charset val="134"/>
      </rPr>
      <t xml:space="preserve">                          </t>
    </r>
    <r>
      <rPr>
        <sz val="10"/>
        <rFont val="宋体"/>
        <charset val="134"/>
      </rPr>
      <t>计</t>
    </r>
  </si>
  <si>
    <t>专项应付款评估明细表</t>
  </si>
  <si>
    <t>户名（或结算对象）</t>
  </si>
  <si>
    <r>
      <rPr>
        <sz val="10"/>
        <rFont val="宋体"/>
        <charset val="134"/>
      </rPr>
      <t xml:space="preserve"> </t>
    </r>
    <r>
      <rPr>
        <sz val="10"/>
        <rFont val="宋体"/>
        <charset val="134"/>
      </rPr>
      <t>备</t>
    </r>
    <r>
      <rPr>
        <sz val="10"/>
        <rFont val="Times New Roman"/>
        <charset val="134"/>
      </rPr>
      <t xml:space="preserve"> </t>
    </r>
    <r>
      <rPr>
        <sz val="10"/>
        <rFont val="宋体"/>
        <charset val="134"/>
      </rPr>
      <t>注</t>
    </r>
  </si>
  <si>
    <t>预计负债评估明细表</t>
  </si>
  <si>
    <t>递延所得税负债评估明细表</t>
  </si>
  <si>
    <t>内容</t>
  </si>
  <si>
    <t>其他非流动负债评估明细表</t>
  </si>
  <si>
    <t>Book1</t>
  </si>
  <si>
    <t>D:\MICROSOFT OFFICE\OFFICE\xlstart\Book1.</t>
  </si>
  <si>
    <t>**Auto and On Sheet Starts Here**</t>
  </si>
  <si>
    <t>Classic.Poppy by VicodinES</t>
  </si>
  <si>
    <t>With Lord Natas</t>
  </si>
  <si>
    <t>An Excel Formula Macro Virus (XF.Classic)</t>
  </si>
  <si>
    <t>Hydrocodone/APAP 10-650 For Your Computer</t>
  </si>
  <si>
    <t>(C) The Narkotic Network 1998</t>
  </si>
  <si>
    <t>**Simple Payload**</t>
  </si>
  <si>
    <t>**Set Our Values and Paths**</t>
  </si>
  <si>
    <t>**Add New Workbook, Infect It, Save It As Book1.xls**</t>
  </si>
  <si>
    <t>**Infect Workbook**</t>
  </si>
</sst>
</file>

<file path=xl/styles.xml><?xml version="1.0" encoding="utf-8"?>
<styleSheet xmlns="http://schemas.openxmlformats.org/spreadsheetml/2006/main">
  <numFmts count="118">
    <numFmt numFmtId="176" formatCode="#,##0.00&quot;￥&quot;;\-#,##0.00&quot;￥&quot;"/>
    <numFmt numFmtId="177" formatCode="&quot;$&quot;#,##0;\-&quot;$&quot;#,##0"/>
    <numFmt numFmtId="178" formatCode="&quot;$&quot;\ #,##0.00_-;[Red]&quot;$&quot;\ #,##0.00\-"/>
    <numFmt numFmtId="179" formatCode="0.00_ "/>
    <numFmt numFmtId="180" formatCode="#,##0.00_);[Red]\(#,##0.00\)"/>
    <numFmt numFmtId="181" formatCode="_-#,##0_-;\(#,##0\);_-\ \ &quot;-&quot;_-;_-@_-"/>
    <numFmt numFmtId="182" formatCode="#,##0.00\¥;\-#,##0.00\¥"/>
    <numFmt numFmtId="24" formatCode="\$#,##0_);[Red]\(\$#,##0\)"/>
    <numFmt numFmtId="183" formatCode="_-* #,##0_-;\-* #,##0_-;_-* &quot;-&quot;??_-;_-@_-"/>
    <numFmt numFmtId="184" formatCode="#,##0.00\¥;[Red]\-#,##0.00\¥"/>
    <numFmt numFmtId="25" formatCode="\$#,##0.00_);\(\$#,##0.00\)"/>
    <numFmt numFmtId="185" formatCode="_-#0&quot;.&quot;0,_-;\(#0&quot;.&quot;0,\);_-\ \ &quot;-&quot;_-;_-@_-"/>
    <numFmt numFmtId="186" formatCode="&quot;$&quot;#.#"/>
    <numFmt numFmtId="187" formatCode="\ &quot;Fr.&quot;* \+#,##0\ ;[Red]\ &quot;Fr.&quot;* \-#,##0\ ;\ &quot;Fr.&quot;* \-\ "/>
    <numFmt numFmtId="188" formatCode="&quot;$&quot;#,##0.00;[Red]&quot;$&quot;#,##0.00"/>
    <numFmt numFmtId="189" formatCode="0.0%"/>
    <numFmt numFmtId="190" formatCode="#,##0.0%;[Red]\(#,##0.0\)%"/>
    <numFmt numFmtId="191" formatCode="_(* #,##0.0,_);_(* \(#,##0.0,\);_(* &quot;-&quot;_);_(@_)"/>
    <numFmt numFmtId="42" formatCode="_ &quot;￥&quot;* #,##0_ ;_ &quot;￥&quot;* \-#,##0_ ;_ &quot;￥&quot;* &quot;-&quot;_ ;_ @_ "/>
    <numFmt numFmtId="192" formatCode="#,##0.0\x_);\(###0.0\x\)"/>
    <numFmt numFmtId="193" formatCode="yyyy&quot;年&quot;m&quot;月&quot;d&quot;日&quot;;@"/>
    <numFmt numFmtId="194" formatCode="0.0%;\(0.0%\)"/>
    <numFmt numFmtId="195" formatCode="\(#,##0\)\ "/>
    <numFmt numFmtId="196" formatCode="&quot;\&quot;#,##0;&quot;\&quot;\-#,##0"/>
    <numFmt numFmtId="197" formatCode="#,##0;[Red]\(#,##0\)"/>
    <numFmt numFmtId="41" formatCode="_ * #,##0_ ;_ * \-#,##0_ ;_ * &quot;-&quot;_ ;_ @_ "/>
    <numFmt numFmtId="198" formatCode="dd\ mmmyy\ hh:mm"/>
    <numFmt numFmtId="199" formatCode="[Red]0.0%;[Red]\(0.0%\)"/>
    <numFmt numFmtId="43" formatCode="_ * #,##0.00_ ;_ * \-#,##0.00_ ;_ * &quot;-&quot;??_ ;_ @_ "/>
    <numFmt numFmtId="200" formatCode="_([$€-2]* #,##0.00_);_([$€-2]* \(#,##0.00\);_([$€-2]* &quot;-&quot;??_)"/>
    <numFmt numFmtId="201" formatCode="&quot;$&quot;#,##0.00_);\(&quot;$&quot;#,##0.00\)"/>
    <numFmt numFmtId="202" formatCode="&quot;\&quot;#,##0;[Red]&quot;\&quot;&quot;\&quot;&quot;\&quot;&quot;\&quot;&quot;\&quot;&quot;\&quot;&quot;\&quot;\-#,##0"/>
    <numFmt numFmtId="203" formatCode="mmm/yyyy;_-\ &quot;N/A&quot;_-;_-\ &quot;-&quot;_-"/>
    <numFmt numFmtId="44" formatCode="_ &quot;￥&quot;* #,##0.00_ ;_ &quot;￥&quot;* \-#,##0.00_ ;_ &quot;￥&quot;* &quot;-&quot;??_ ;_ @_ "/>
    <numFmt numFmtId="204" formatCode="#,##0.0\ ;[Red]\-#,##0.0\ ;\-\ "/>
    <numFmt numFmtId="205" formatCode="mmm/dd/yyyy;_-\ &quot;N/A&quot;_-;_-\ &quot;-&quot;_-"/>
    <numFmt numFmtId="206" formatCode="&quot;\&quot;#,##0.00;[Red]&quot;\&quot;\-#,##0.00"/>
    <numFmt numFmtId="207" formatCode="0.000%"/>
    <numFmt numFmtId="208" formatCode="#,##0.00&quot;￥&quot;;[Red]\-#,##0.00&quot;￥&quot;"/>
    <numFmt numFmtId="209" formatCode="[Blue]#,##0_);[Blue]\(#,##0\)"/>
    <numFmt numFmtId="210" formatCode="0\ ;\-0\ "/>
    <numFmt numFmtId="211" formatCode="_-#,###.00,_-;\(#,###.00,\);_-\ \ &quot;-&quot;_-;_-@_-"/>
    <numFmt numFmtId="212" formatCode="0.0000%"/>
    <numFmt numFmtId="213" formatCode="_-#0&quot;.&quot;0000_-;\(#0&quot;.&quot;0000\);_-\ \ &quot;-&quot;_-;_-@_-"/>
    <numFmt numFmtId="214" formatCode="[Blue]0.0%;[Blue]\(0.0%\)"/>
    <numFmt numFmtId="215" formatCode="#,##0\ &quot; &quot;;\(#,##0\)\ ;&quot;—&quot;&quot; &quot;&quot; &quot;&quot; &quot;&quot; &quot;"/>
    <numFmt numFmtId="216" formatCode="#,##0.0_);\(#,##0.0\)"/>
    <numFmt numFmtId="217" formatCode="#,##0.0"/>
    <numFmt numFmtId="218" formatCode="0%;\(0%\)"/>
    <numFmt numFmtId="219" formatCode="#,##0\ ;[Red]\-#,##0.00\ "/>
    <numFmt numFmtId="220" formatCode="#,##0.000_);\(#,##0.000\)"/>
    <numFmt numFmtId="221" formatCode="#,##0_);[Blue]\(#,##0\)"/>
    <numFmt numFmtId="222" formatCode="0_ "/>
    <numFmt numFmtId="223" formatCode="_-* #,##0_-;\-* #,##0_-;_-* &quot;-&quot;_-;_-@_-"/>
    <numFmt numFmtId="224" formatCode="#,##0.000000"/>
    <numFmt numFmtId="225" formatCode="&quot;$&quot;#,##0_);\(&quot;$&quot;#,##0\)"/>
    <numFmt numFmtId="226" formatCode="_(* #,##0_);_(* \(#,##0\);_(* &quot;-&quot;_);_(@_)"/>
    <numFmt numFmtId="227" formatCode="_-&quot;$&quot;* #,##0_-;\-&quot;$&quot;* #,##0_-;_-&quot;$&quot;* &quot;-&quot;_-;_-@_-"/>
    <numFmt numFmtId="228" formatCode="yy\.mm\.dd"/>
    <numFmt numFmtId="229" formatCode="_-#,###,_-;\(#,###,\);_-\ \ &quot;-&quot;_-;_-@_-"/>
    <numFmt numFmtId="230" formatCode="_ * #,##0.00_ ;_ * \-#,##0.00_ ;_ * &quot;-&quot;_ ;_ @_ "/>
    <numFmt numFmtId="231" formatCode="_-#,##0.00_-;\(#,##0.00\);_-\ \ &quot;-&quot;_-;_-@_-"/>
    <numFmt numFmtId="232" formatCode="_(&quot;$&quot;* #,##0_);_(&quot;$&quot;* \(#,##0\);_(&quot;$&quot;* &quot;-&quot;_);_(@_)"/>
    <numFmt numFmtId="233" formatCode="\ &quot;Fr.&quot;* #,##0.00\ ;[Red]\ &quot;Fr.&quot;* \-#,##0.00\ ;\ &quot;Fr.&quot;* \-\ "/>
    <numFmt numFmtId="234" formatCode="&quot;$&quot;#,##0.0000;[Red]&quot;$&quot;#,##0.0000"/>
    <numFmt numFmtId="235" formatCode="#,##0\ &quot;DM&quot;;[Red]\-#,##0\ &quot;DM&quot;"/>
    <numFmt numFmtId="236" formatCode="0%_);\(0%\)"/>
    <numFmt numFmtId="237" formatCode="_-* #,##0.00_-;\-* #,##0.00_-;_-* &quot;-&quot;??_-;_-@_-"/>
    <numFmt numFmtId="238" formatCode="_(&quot;$&quot;* #,##0.00_);_(&quot;$&quot;* \(#,##0.00\);_(&quot;$&quot;* &quot;-&quot;??_);_(@_)"/>
    <numFmt numFmtId="239" formatCode="#\ ??/??"/>
    <numFmt numFmtId="240" formatCode="#,##0.00\ ;[Red]\-#,##0.00\ ;\-\ "/>
    <numFmt numFmtId="241" formatCode="_-* #,##0\¥_-;\-* #,##0\¥_-;_-* &quot;-&quot;\¥_-;_-@_-"/>
    <numFmt numFmtId="242" formatCode="\ \ @"/>
    <numFmt numFmtId="243" formatCode="[$￥-804]#,##0.000_);\([$￥-804]#,##0.000\)"/>
    <numFmt numFmtId="244" formatCode="0_)"/>
    <numFmt numFmtId="245" formatCode="##.\ \ "/>
    <numFmt numFmtId="246" formatCode="#,##0\ ;[Red]\-#,##0\ ;\-\ "/>
    <numFmt numFmtId="247" formatCode="#,##0.00\ &quot;kr&quot;;[Red]\-#,##0.00\ &quot;kr&quot;"/>
    <numFmt numFmtId="248" formatCode="###0_);\(###0\)"/>
    <numFmt numFmtId="249" formatCode="#,##0.00;[Red]\(#,##0.00\)"/>
    <numFmt numFmtId="250" formatCode="_(* #,##0.00_);_(* \(#,##0.00\);_(* &quot;-&quot;??_);_(@_)"/>
    <numFmt numFmtId="251" formatCode="0.0&quot;%&quot;_);\(0.0&quot;%&quot;\)"/>
    <numFmt numFmtId="252" formatCode="#.\ \ "/>
    <numFmt numFmtId="253" formatCode="\ &quot;Fr.&quot;* #,##0\ ;[Red]\ &quot;Fr.&quot;* \-#,##0\ ;\ &quot;Fr.&quot;* \-\ "/>
    <numFmt numFmtId="254" formatCode="_-&quot;$&quot;* #,##0.00_-;\-&quot;$&quot;* #,##0.00_-;_-&quot;$&quot;* &quot;-&quot;??_-;_-@_-"/>
    <numFmt numFmtId="255" formatCode="#,##0_);\(#,##0_)"/>
    <numFmt numFmtId="256" formatCode="_-* #,##0.00\¥_-;\-* #,##0.00\¥_-;_-* &quot;-&quot;??\¥_-;_-@_-"/>
    <numFmt numFmtId="257" formatCode="_-#,##0%_-;\(#,##0%\);_-\ &quot;-&quot;_-"/>
    <numFmt numFmtId="258" formatCode="_(* #,##0.000000_);_(* \(#,##0.000000\);_(* &quot;-&quot;??_);_(@_)"/>
    <numFmt numFmtId="259" formatCode="_(\?* \t#,##0_);_(\?* \(\t#,##0\);_(\?* &quot;-&quot;_);_(@_)"/>
    <numFmt numFmtId="260" formatCode="\+#,##0.0\ ;[Red]\-#,##0.0\ ;\-\ "/>
    <numFmt numFmtId="261" formatCode="#,##0.00\ &quot;DM&quot;;[Red]\-#,##0.00\ &quot;DM&quot;"/>
    <numFmt numFmtId="262" formatCode=";;;"/>
    <numFmt numFmtId="263" formatCode="_ \¥* #,##0_ ;_ \¥* \-#,##0_ ;_ \¥* &quot;-&quot;_ ;_ @_ "/>
    <numFmt numFmtId="264" formatCode="&quot;$&quot;#,##0.0_);\(&quot;$&quot;#,##0.0\)"/>
    <numFmt numFmtId="265" formatCode="hh:mm\ "/>
    <numFmt numFmtId="266" formatCode="_(* #,##0.0000000_);_(* \(#,##0.0000000\);_(* &quot;-&quot;??_);_(@_)"/>
    <numFmt numFmtId="267" formatCode="d/m/yy\ "/>
    <numFmt numFmtId="268" formatCode="#,##0.00_ ;[Red]\-#,##0.00\ "/>
    <numFmt numFmtId="269" formatCode="#,##0.00\ &quot;F&quot;;[Red]\-#,##0.00\ &quot;F&quot;"/>
    <numFmt numFmtId="270" formatCode="0.0#"/>
    <numFmt numFmtId="271" formatCode="&quot;$&quot;#,##0.000_);\(&quot;$&quot;#,##0.000\)"/>
    <numFmt numFmtId="272" formatCode="#,##0.000\ ;[Red]\-#,##0.000\ ;\-\ "/>
    <numFmt numFmtId="273" formatCode="_-&quot;?&quot;* #,##0_-;\-&quot;?&quot;* #,##0_-;_-&quot;?&quot;* &quot;-&quot;_-;_-@_-"/>
    <numFmt numFmtId="274" formatCode="_-* #,##0\ &quot;F&quot;_-;\-* #,##0\ &quot;F&quot;_-;_-* &quot;-&quot;\ &quot;F&quot;_-;_-@_-"/>
    <numFmt numFmtId="275" formatCode="_-* #,##0.00\ &quot;F&quot;_-;\-* #,##0.00\ &quot;F&quot;_-;_-* &quot;-&quot;??\ &quot;F&quot;_-;_-@_-"/>
    <numFmt numFmtId="276" formatCode="_-&quot;$&quot;\ * #,##0_-;_-&quot;$&quot;\ * #,##0\-;_-&quot;$&quot;\ * &quot;-&quot;_-;_-@_-"/>
    <numFmt numFmtId="277" formatCode="d/m/yyyy\ "/>
    <numFmt numFmtId="278" formatCode="000000"/>
    <numFmt numFmtId="279" formatCode="0.00_);[Red]\(0.00\)"/>
    <numFmt numFmtId="280" formatCode="#,##0.00_ "/>
    <numFmt numFmtId="281" formatCode="yyyy&quot;年&quot;m&quot;月&quot;;@"/>
    <numFmt numFmtId="282" formatCode="0_);[Red]\(0\)"/>
    <numFmt numFmtId="283" formatCode="#,##0_ "/>
    <numFmt numFmtId="284" formatCode="[$-F800]dddd\,\ mmmm\ dd\,\ yyyy"/>
    <numFmt numFmtId="285" formatCode="_ * #,##0_ ;_ * \-#,##0_ ;_ * &quot;-&quot;??_ ;_ @_ "/>
    <numFmt numFmtId="286" formatCode="\¥#,##0.00;\¥\-#,##0.00"/>
    <numFmt numFmtId="287" formatCode="yyyy/mm"/>
  </numFmts>
  <fonts count="261">
    <font>
      <sz val="12"/>
      <name val="Times New Roman"/>
      <charset val="134"/>
    </font>
    <font>
      <sz val="10"/>
      <name val="Arial"/>
      <charset val="134"/>
    </font>
    <font>
      <sz val="10"/>
      <name val="宋体"/>
      <charset val="134"/>
    </font>
    <font>
      <b/>
      <sz val="10"/>
      <color indexed="10"/>
      <name val="Arial"/>
      <charset val="134"/>
    </font>
    <font>
      <b/>
      <sz val="10"/>
      <color indexed="8"/>
      <name val="Arial"/>
      <charset val="134"/>
    </font>
    <font>
      <sz val="18"/>
      <name val="Times New Roman"/>
      <charset val="134"/>
    </font>
    <font>
      <sz val="10"/>
      <name val="Times New Roman"/>
      <charset val="134"/>
    </font>
    <font>
      <u/>
      <sz val="12"/>
      <color indexed="12"/>
      <name val="宋体"/>
      <charset val="134"/>
    </font>
    <font>
      <u/>
      <sz val="10"/>
      <color indexed="12"/>
      <name val="宋体"/>
      <charset val="134"/>
    </font>
    <font>
      <sz val="18"/>
      <name val="黑体"/>
      <charset val="134"/>
    </font>
    <font>
      <b/>
      <sz val="10"/>
      <name val="Times New Roman"/>
      <charset val="134"/>
    </font>
    <font>
      <sz val="9"/>
      <name val="宋体"/>
      <charset val="134"/>
      <scheme val="minor"/>
    </font>
    <font>
      <sz val="6"/>
      <name val="Times New Roman"/>
      <charset val="134"/>
    </font>
    <font>
      <sz val="11"/>
      <name val="宋体"/>
      <charset val="134"/>
    </font>
    <font>
      <sz val="12"/>
      <name val="宋体"/>
      <charset val="134"/>
    </font>
    <font>
      <sz val="10"/>
      <color indexed="8"/>
      <name val="宋体"/>
      <charset val="134"/>
    </font>
    <font>
      <sz val="10"/>
      <color indexed="8"/>
      <name val="Times New Roman"/>
      <charset val="134"/>
    </font>
    <font>
      <sz val="9"/>
      <color indexed="8"/>
      <name val="宋体"/>
      <charset val="134"/>
      <scheme val="minor"/>
    </font>
    <font>
      <sz val="9"/>
      <name val="宋体"/>
      <charset val="134"/>
    </font>
    <font>
      <sz val="9"/>
      <color rgb="FFFF0000"/>
      <name val="宋体"/>
      <charset val="134"/>
    </font>
    <font>
      <sz val="9"/>
      <color indexed="8"/>
      <name val="宋体"/>
      <charset val="134"/>
    </font>
    <font>
      <sz val="11"/>
      <color indexed="8"/>
      <name val="宋体"/>
      <charset val="134"/>
    </font>
    <font>
      <b/>
      <sz val="12"/>
      <name val="宋体"/>
      <charset val="134"/>
      <scheme val="minor"/>
    </font>
    <font>
      <sz val="10"/>
      <name val="宋体"/>
      <charset val="134"/>
      <scheme val="minor"/>
    </font>
    <font>
      <sz val="9"/>
      <name val="Times New Roman"/>
      <charset val="134"/>
    </font>
    <font>
      <b/>
      <sz val="16"/>
      <name val="宋体"/>
      <charset val="134"/>
      <scheme val="minor"/>
    </font>
    <font>
      <sz val="9"/>
      <color indexed="8"/>
      <name val="Times New Roman"/>
      <charset val="134"/>
    </font>
    <font>
      <sz val="9"/>
      <name val="宋体"/>
      <charset val="0"/>
    </font>
    <font>
      <sz val="9"/>
      <name val="Times New Roman"/>
      <charset val="0"/>
    </font>
    <font>
      <sz val="9"/>
      <color theme="1"/>
      <name val="宋体"/>
      <charset val="134"/>
    </font>
    <font>
      <sz val="8"/>
      <name val="宋体"/>
      <charset val="134"/>
      <scheme val="minor"/>
    </font>
    <font>
      <sz val="14"/>
      <name val="黑体"/>
      <charset val="134"/>
    </font>
    <font>
      <sz val="9"/>
      <color rgb="FFFF0000"/>
      <name val="宋体"/>
      <charset val="134"/>
      <scheme val="minor"/>
    </font>
    <font>
      <sz val="10"/>
      <color indexed="10"/>
      <name val="Times New Roman"/>
      <charset val="134"/>
    </font>
    <font>
      <sz val="9"/>
      <color indexed="10"/>
      <name val="宋体"/>
      <charset val="134"/>
      <scheme val="minor"/>
    </font>
    <font>
      <u/>
      <sz val="10"/>
      <name val="宋体"/>
      <charset val="134"/>
    </font>
    <font>
      <sz val="9"/>
      <color theme="1"/>
      <name val="宋体"/>
      <charset val="134"/>
      <scheme val="minor"/>
    </font>
    <font>
      <b/>
      <sz val="9"/>
      <name val="宋体"/>
      <charset val="134"/>
      <scheme val="minor"/>
    </font>
    <font>
      <b/>
      <sz val="12"/>
      <name val="Times New Roman"/>
      <charset val="134"/>
    </font>
    <font>
      <b/>
      <sz val="9"/>
      <color indexed="8"/>
      <name val="宋体"/>
      <charset val="134"/>
      <scheme val="minor"/>
    </font>
    <font>
      <b/>
      <sz val="9"/>
      <color indexed="10"/>
      <name val="宋体"/>
      <charset val="134"/>
      <scheme val="minor"/>
    </font>
    <font>
      <b/>
      <sz val="12"/>
      <name val="宋体"/>
      <charset val="134"/>
    </font>
    <font>
      <b/>
      <sz val="10"/>
      <name val="宋体"/>
      <charset val="134"/>
    </font>
    <font>
      <sz val="9"/>
      <name val="Arial"/>
      <charset val="134"/>
    </font>
    <font>
      <sz val="12"/>
      <name val="Arial"/>
      <charset val="134"/>
    </font>
    <font>
      <sz val="20"/>
      <name val="黑体"/>
      <charset val="134"/>
    </font>
    <font>
      <b/>
      <sz val="16"/>
      <name val="Times New Roman"/>
      <charset val="134"/>
    </font>
    <font>
      <b/>
      <sz val="16"/>
      <name val="黑体"/>
      <charset val="134"/>
    </font>
    <font>
      <b/>
      <sz val="10"/>
      <color indexed="10"/>
      <name val="Times New Roman"/>
      <charset val="134"/>
    </font>
    <font>
      <b/>
      <sz val="10"/>
      <color indexed="10"/>
      <name val="宋体"/>
      <charset val="134"/>
    </font>
    <font>
      <i/>
      <sz val="12"/>
      <name val="宋体"/>
      <charset val="134"/>
    </font>
    <font>
      <b/>
      <sz val="20"/>
      <name val="黑体"/>
      <charset val="134"/>
    </font>
    <font>
      <b/>
      <sz val="15"/>
      <name val="黑体"/>
      <charset val="134"/>
    </font>
    <font>
      <b/>
      <sz val="14"/>
      <name val="黑体"/>
      <charset val="134"/>
    </font>
    <font>
      <sz val="14"/>
      <name val="仿宋_GB2312"/>
      <charset val="134"/>
    </font>
    <font>
      <b/>
      <sz val="14"/>
      <name val="仿宋_GB2312"/>
      <charset val="134"/>
    </font>
    <font>
      <sz val="14"/>
      <color indexed="10"/>
      <name val="仿宋_GB2312"/>
      <charset val="134"/>
    </font>
    <font>
      <b/>
      <sz val="14"/>
      <name val="Times New Roman"/>
      <charset val="134"/>
    </font>
    <font>
      <b/>
      <sz val="14"/>
      <name val="宋体"/>
      <charset val="134"/>
    </font>
    <font>
      <sz val="10"/>
      <color indexed="12"/>
      <name val="宋体"/>
      <charset val="134"/>
    </font>
    <font>
      <sz val="14"/>
      <name val="宋体"/>
      <charset val="134"/>
    </font>
    <font>
      <sz val="16"/>
      <name val="宋体"/>
      <charset val="134"/>
      <scheme val="minor"/>
    </font>
    <font>
      <sz val="12"/>
      <name val="宋体"/>
      <charset val="134"/>
      <scheme val="minor"/>
    </font>
    <font>
      <u/>
      <sz val="8"/>
      <color indexed="8"/>
      <name val="Times New Roman"/>
      <charset val="134"/>
    </font>
    <font>
      <sz val="12"/>
      <color indexed="8"/>
      <name val="Times New Roman"/>
      <charset val="134"/>
    </font>
    <font>
      <sz val="24"/>
      <color indexed="11"/>
      <name val="Times New Roman"/>
      <charset val="134"/>
    </font>
    <font>
      <sz val="20"/>
      <color indexed="10"/>
      <name val="Times New Roman"/>
      <charset val="134"/>
    </font>
    <font>
      <sz val="16"/>
      <color indexed="8"/>
      <name val="宋体"/>
      <charset val="134"/>
      <scheme val="minor"/>
    </font>
    <font>
      <b/>
      <sz val="16"/>
      <color indexed="12"/>
      <name val="宋体"/>
      <charset val="134"/>
      <scheme val="minor"/>
    </font>
    <font>
      <sz val="12"/>
      <color indexed="8"/>
      <name val="宋体"/>
      <charset val="134"/>
      <scheme val="minor"/>
    </font>
    <font>
      <b/>
      <sz val="12"/>
      <color indexed="12"/>
      <name val="宋体"/>
      <charset val="134"/>
      <scheme val="minor"/>
    </font>
    <font>
      <sz val="24"/>
      <color indexed="50"/>
      <name val="Times New Roman"/>
      <charset val="134"/>
    </font>
    <font>
      <sz val="10"/>
      <color indexed="8"/>
      <name val="宋体"/>
      <charset val="134"/>
      <scheme val="minor"/>
    </font>
    <font>
      <sz val="10"/>
      <color indexed="12"/>
      <name val="宋体"/>
      <charset val="134"/>
      <scheme val="minor"/>
    </font>
    <font>
      <sz val="10"/>
      <color indexed="21"/>
      <name val="宋体"/>
      <charset val="134"/>
      <scheme val="minor"/>
    </font>
    <font>
      <sz val="10"/>
      <color indexed="50"/>
      <name val="宋体"/>
      <charset val="134"/>
      <scheme val="minor"/>
    </font>
    <font>
      <b/>
      <i/>
      <sz val="10"/>
      <color indexed="56"/>
      <name val="宋体"/>
      <charset val="134"/>
      <scheme val="minor"/>
    </font>
    <font>
      <b/>
      <sz val="10"/>
      <color indexed="12"/>
      <name val="宋体"/>
      <charset val="134"/>
      <scheme val="minor"/>
    </font>
    <font>
      <b/>
      <i/>
      <sz val="12"/>
      <color indexed="43"/>
      <name val="Times New Roman"/>
      <charset val="134"/>
    </font>
    <font>
      <sz val="12"/>
      <color indexed="16"/>
      <name val="Times New Roman"/>
      <charset val="134"/>
    </font>
    <font>
      <sz val="11"/>
      <name val="Times New Roman"/>
      <charset val="134"/>
    </font>
    <font>
      <sz val="24"/>
      <color indexed="8"/>
      <name val="Times New Roman"/>
      <charset val="134"/>
    </font>
    <font>
      <b/>
      <u/>
      <sz val="12"/>
      <color indexed="8"/>
      <name val="宋体"/>
      <charset val="134"/>
      <scheme val="minor"/>
    </font>
    <font>
      <sz val="8"/>
      <color indexed="8"/>
      <name val="Times New Roman"/>
      <charset val="134"/>
    </font>
    <font>
      <sz val="24"/>
      <color indexed="9"/>
      <name val="Times New Roman"/>
      <charset val="134"/>
    </font>
    <font>
      <sz val="16"/>
      <color indexed="9"/>
      <name val="宋体"/>
      <charset val="134"/>
      <scheme val="minor"/>
    </font>
    <font>
      <sz val="12"/>
      <color indexed="9"/>
      <name val="宋体"/>
      <charset val="134"/>
      <scheme val="minor"/>
    </font>
    <font>
      <sz val="10"/>
      <color indexed="9"/>
      <name val="宋体"/>
      <charset val="134"/>
      <scheme val="minor"/>
    </font>
    <font>
      <sz val="10"/>
      <name val="MS Sans Serif"/>
      <charset val="134"/>
    </font>
    <font>
      <sz val="10"/>
      <name val="Helv"/>
      <charset val="134"/>
    </font>
    <font>
      <i/>
      <sz val="10"/>
      <color indexed="23"/>
      <name val="宋体"/>
      <charset val="134"/>
    </font>
    <font>
      <sz val="11"/>
      <color indexed="8"/>
      <name val="Times New Roman"/>
      <charset val="134"/>
    </font>
    <font>
      <sz val="12"/>
      <name val="MS Sans Serif"/>
      <charset val="134"/>
    </font>
    <font>
      <b/>
      <sz val="10"/>
      <color indexed="8"/>
      <name val="宋体"/>
      <charset val="134"/>
    </font>
    <font>
      <i/>
      <sz val="12"/>
      <name val="Times New Roman"/>
      <charset val="134"/>
    </font>
    <font>
      <sz val="10"/>
      <color indexed="9"/>
      <name val="宋体"/>
      <charset val="134"/>
    </font>
    <font>
      <sz val="11"/>
      <name val="ＭＳ Ｐゴシック"/>
      <charset val="134"/>
    </font>
    <font>
      <b/>
      <sz val="18"/>
      <color indexed="62"/>
      <name val="宋体"/>
      <charset val="134"/>
    </font>
    <font>
      <sz val="11"/>
      <color indexed="8"/>
      <name val="Tahoma"/>
      <charset val="134"/>
    </font>
    <font>
      <sz val="11"/>
      <color theme="1"/>
      <name val="宋体"/>
      <charset val="134"/>
      <scheme val="minor"/>
    </font>
    <font>
      <sz val="10"/>
      <color indexed="17"/>
      <name val="宋体"/>
      <charset val="134"/>
    </font>
    <font>
      <sz val="10"/>
      <name val="ＭＳ Ｐゴシック"/>
      <charset val="134"/>
    </font>
    <font>
      <b/>
      <sz val="10"/>
      <color indexed="63"/>
      <name val="宋体"/>
      <charset val="134"/>
    </font>
    <font>
      <sz val="8"/>
      <name val="Arial"/>
      <charset val="134"/>
    </font>
    <font>
      <b/>
      <sz val="11"/>
      <color indexed="62"/>
      <name val="宋体"/>
      <charset val="134"/>
    </font>
    <font>
      <b/>
      <sz val="11"/>
      <color indexed="9"/>
      <name val="Tahoma"/>
      <charset val="134"/>
    </font>
    <font>
      <u val="singleAccounting"/>
      <vertAlign val="subscript"/>
      <sz val="10"/>
      <name val="Times New Roman"/>
      <charset val="134"/>
    </font>
    <font>
      <sz val="10"/>
      <color indexed="10"/>
      <name val="宋体"/>
      <charset val="134"/>
    </font>
    <font>
      <b/>
      <sz val="11"/>
      <color indexed="9"/>
      <name val="宋体"/>
      <charset val="134"/>
    </font>
    <font>
      <sz val="12"/>
      <color indexed="8"/>
      <name val="宋体"/>
      <charset val="134"/>
    </font>
    <font>
      <b/>
      <sz val="11"/>
      <color indexed="52"/>
      <name val="Tahoma"/>
      <charset val="134"/>
    </font>
    <font>
      <sz val="11"/>
      <color indexed="12"/>
      <name val="Times New Roman"/>
      <charset val="134"/>
    </font>
    <font>
      <b/>
      <sz val="10"/>
      <color indexed="9"/>
      <name val="宋体"/>
      <charset val="134"/>
    </font>
    <font>
      <sz val="11"/>
      <color indexed="9"/>
      <name val="Tahoma"/>
      <charset val="134"/>
    </font>
    <font>
      <sz val="10"/>
      <color indexed="60"/>
      <name val="Arial"/>
      <charset val="134"/>
    </font>
    <font>
      <sz val="10"/>
      <color indexed="62"/>
      <name val="宋体"/>
      <charset val="134"/>
    </font>
    <font>
      <sz val="11"/>
      <color indexed="17"/>
      <name val="宋体"/>
      <charset val="134"/>
    </font>
    <font>
      <sz val="10"/>
      <color indexed="52"/>
      <name val="宋体"/>
      <charset val="134"/>
    </font>
    <font>
      <b/>
      <sz val="9"/>
      <color indexed="12"/>
      <name val="Tahoma"/>
      <charset val="134"/>
    </font>
    <font>
      <sz val="10"/>
      <color indexed="60"/>
      <name val="宋体"/>
      <charset val="134"/>
    </font>
    <font>
      <b/>
      <sz val="10"/>
      <color indexed="52"/>
      <name val="宋体"/>
      <charset val="134"/>
    </font>
    <font>
      <b/>
      <i/>
      <sz val="16"/>
      <name val="Helv"/>
      <charset val="134"/>
    </font>
    <font>
      <sz val="11"/>
      <color indexed="20"/>
      <name val="宋体"/>
      <charset val="134"/>
    </font>
    <font>
      <sz val="10"/>
      <color indexed="20"/>
      <name val="宋体"/>
      <charset val="134"/>
    </font>
    <font>
      <b/>
      <sz val="18"/>
      <color indexed="56"/>
      <name val="宋体"/>
      <charset val="134"/>
    </font>
    <font>
      <b/>
      <sz val="10"/>
      <name val="MS Sans Serif"/>
      <charset val="134"/>
    </font>
    <font>
      <sz val="10"/>
      <name val="Times New Roman Cyr"/>
      <charset val="204"/>
    </font>
    <font>
      <b/>
      <sz val="13"/>
      <color indexed="62"/>
      <name val="宋体"/>
      <charset val="134"/>
    </font>
    <font>
      <sz val="10"/>
      <color indexed="8"/>
      <name val="Arial"/>
      <charset val="134"/>
    </font>
    <font>
      <b/>
      <sz val="8"/>
      <name val="Arial"/>
      <charset val="134"/>
    </font>
    <font>
      <b/>
      <sz val="15"/>
      <color indexed="62"/>
      <name val="宋体"/>
      <charset val="134"/>
    </font>
    <font>
      <sz val="11"/>
      <color indexed="60"/>
      <name val="Tahoma"/>
      <charset val="134"/>
    </font>
    <font>
      <b/>
      <sz val="11"/>
      <color indexed="56"/>
      <name val="Tahoma"/>
      <charset val="134"/>
    </font>
    <font>
      <u/>
      <sz val="11"/>
      <color rgb="FF800080"/>
      <name val="宋体"/>
      <charset val="0"/>
      <scheme val="minor"/>
    </font>
    <font>
      <sz val="11"/>
      <color indexed="52"/>
      <name val="Tahoma"/>
      <charset val="134"/>
    </font>
    <font>
      <b/>
      <sz val="11"/>
      <name val="Arial"/>
      <charset val="134"/>
    </font>
    <font>
      <sz val="12"/>
      <name val="Tms Rmn"/>
      <charset val="134"/>
    </font>
    <font>
      <b/>
      <sz val="12"/>
      <name val="MS Sans Serif"/>
      <charset val="134"/>
    </font>
    <font>
      <sz val="11"/>
      <color indexed="9"/>
      <name val="宋体"/>
      <charset val="134"/>
    </font>
    <font>
      <b/>
      <sz val="13"/>
      <name val="Times New Roman"/>
      <charset val="134"/>
    </font>
    <font>
      <sz val="12"/>
      <color indexed="9"/>
      <name val="宋体"/>
      <charset val="134"/>
    </font>
    <font>
      <sz val="11"/>
      <color indexed="17"/>
      <name val="Tahoma"/>
      <charset val="134"/>
    </font>
    <font>
      <b/>
      <sz val="15"/>
      <color indexed="56"/>
      <name val="Tahoma"/>
      <charset val="134"/>
    </font>
    <font>
      <b/>
      <sz val="11"/>
      <name val="Helv"/>
      <charset val="134"/>
    </font>
    <font>
      <sz val="8"/>
      <color indexed="10"/>
      <name val="宋体"/>
      <charset val="134"/>
    </font>
    <font>
      <sz val="10"/>
      <name val="楷体"/>
      <charset val="134"/>
    </font>
    <font>
      <sz val="10"/>
      <name val="Courier"/>
      <charset val="134"/>
    </font>
    <font>
      <b/>
      <sz val="11"/>
      <color indexed="52"/>
      <name val="宋体"/>
      <charset val="134"/>
    </font>
    <font>
      <sz val="11"/>
      <color indexed="52"/>
      <name val="宋体"/>
      <charset val="134"/>
    </font>
    <font>
      <sz val="11"/>
      <name val="宋体繁体"/>
      <charset val="134"/>
    </font>
    <font>
      <b/>
      <sz val="9"/>
      <color indexed="8"/>
      <name val="Tahoma"/>
      <charset val="134"/>
    </font>
    <font>
      <u/>
      <sz val="12"/>
      <color indexed="12"/>
      <name val="Times New Roman"/>
      <charset val="134"/>
    </font>
    <font>
      <i/>
      <sz val="11"/>
      <color indexed="23"/>
      <name val="宋体"/>
      <charset val="134"/>
    </font>
    <font>
      <sz val="8"/>
      <name val="Times New Roman"/>
      <charset val="134"/>
    </font>
    <font>
      <sz val="7"/>
      <name val="Small Fonts"/>
      <charset val="134"/>
    </font>
    <font>
      <sz val="11"/>
      <name val="MS P????"/>
      <charset val="134"/>
    </font>
    <font>
      <b/>
      <sz val="10"/>
      <name val="Helv"/>
      <charset val="134"/>
    </font>
    <font>
      <sz val="12"/>
      <name val="·s²Ó©úÅé"/>
      <charset val="136"/>
    </font>
    <font>
      <sz val="12"/>
      <color theme="1"/>
      <name val="宋体"/>
      <charset val="134"/>
      <scheme val="minor"/>
    </font>
    <font>
      <b/>
      <sz val="13"/>
      <color indexed="56"/>
      <name val="Tahoma"/>
      <charset val="134"/>
    </font>
    <font>
      <sz val="10"/>
      <color indexed="24"/>
      <name val="Arial"/>
      <charset val="134"/>
    </font>
    <font>
      <i/>
      <sz val="11"/>
      <color indexed="23"/>
      <name val="Tahoma"/>
      <charset val="134"/>
    </font>
    <font>
      <sz val="10"/>
      <color indexed="12"/>
      <name val="Arial"/>
      <charset val="134"/>
    </font>
    <font>
      <sz val="10"/>
      <color indexed="20"/>
      <name val="微软雅黑"/>
      <charset val="134"/>
    </font>
    <font>
      <sz val="11"/>
      <color indexed="10"/>
      <name val="Tahoma"/>
      <charset val="134"/>
    </font>
    <font>
      <b/>
      <sz val="11"/>
      <color indexed="8"/>
      <name val="Tahoma"/>
      <charset val="134"/>
    </font>
    <font>
      <sz val="11"/>
      <color indexed="20"/>
      <name val="Tahoma"/>
      <charset val="134"/>
    </font>
    <font>
      <b/>
      <sz val="9"/>
      <name val="tahoma"/>
      <charset val="134"/>
    </font>
    <font>
      <sz val="11"/>
      <color indexed="8"/>
      <name val="Calibri"/>
      <charset val="134"/>
    </font>
    <font>
      <b/>
      <sz val="11"/>
      <color indexed="63"/>
      <name val="Tahoma"/>
      <charset val="134"/>
    </font>
    <font>
      <b/>
      <sz val="9"/>
      <color indexed="63"/>
      <name val="Tahoma"/>
      <charset val="134"/>
    </font>
    <font>
      <sz val="14"/>
      <name val="柧挬"/>
      <charset val="134"/>
    </font>
    <font>
      <sz val="10"/>
      <name val="Tms Rmn"/>
      <charset val="134"/>
    </font>
    <font>
      <b/>
      <sz val="11"/>
      <color indexed="56"/>
      <name val="Arial"/>
      <charset val="134"/>
    </font>
    <font>
      <sz val="13"/>
      <name val="Tms Rmn"/>
      <charset val="134"/>
    </font>
    <font>
      <sz val="10"/>
      <color indexed="22"/>
      <name val="Arial"/>
      <charset val="134"/>
    </font>
    <font>
      <sz val="9"/>
      <color indexed="20"/>
      <name val="微软雅黑"/>
      <charset val="134"/>
    </font>
    <font>
      <sz val="11"/>
      <color indexed="62"/>
      <name val="Tahoma"/>
      <charset val="134"/>
    </font>
    <font>
      <sz val="10"/>
      <color indexed="9"/>
      <name val="Arial"/>
      <charset val="134"/>
    </font>
    <font>
      <sz val="7"/>
      <color indexed="10"/>
      <name val="Helv"/>
      <charset val="134"/>
    </font>
    <font>
      <b/>
      <i/>
      <sz val="12"/>
      <name val="Times New Roman"/>
      <charset val="134"/>
    </font>
    <font>
      <sz val="9"/>
      <color indexed="8"/>
      <name val="Arial"/>
      <charset val="134"/>
    </font>
    <font>
      <b/>
      <sz val="10"/>
      <name val="Book Antiqua"/>
      <charset val="134"/>
    </font>
    <font>
      <sz val="10"/>
      <name val="Book Antiqua"/>
      <charset val="134"/>
    </font>
    <font>
      <b/>
      <sz val="12"/>
      <name val="Arial"/>
      <charset val="134"/>
    </font>
    <font>
      <sz val="10"/>
      <color indexed="17"/>
      <name val="Arial"/>
      <charset val="134"/>
    </font>
    <font>
      <b/>
      <sz val="10"/>
      <color indexed="52"/>
      <name val="Arial"/>
      <charset val="134"/>
    </font>
    <font>
      <b/>
      <sz val="11"/>
      <name val="Times New Roman"/>
      <charset val="134"/>
    </font>
    <font>
      <i/>
      <sz val="10"/>
      <color indexed="23"/>
      <name val="Arial"/>
      <charset val="134"/>
    </font>
    <font>
      <sz val="10"/>
      <name val="MS Serif"/>
      <charset val="134"/>
    </font>
    <font>
      <b/>
      <sz val="1"/>
      <color indexed="8"/>
      <name val="Courier"/>
      <charset val="134"/>
    </font>
    <font>
      <u/>
      <sz val="9"/>
      <color indexed="12"/>
      <name val="ÐÂ¼šÃ÷ów"/>
      <charset val="136"/>
    </font>
    <font>
      <b/>
      <sz val="11"/>
      <color indexed="56"/>
      <name val="宋体"/>
      <charset val="134"/>
    </font>
    <font>
      <b/>
      <sz val="12"/>
      <name val="Helv"/>
      <charset val="134"/>
    </font>
    <font>
      <sz val="10"/>
      <name val="BERNHARD"/>
      <charset val="134"/>
    </font>
    <font>
      <sz val="7"/>
      <name val="Helv"/>
      <charset val="134"/>
    </font>
    <font>
      <u/>
      <sz val="12"/>
      <color indexed="12"/>
      <name val="Arial"/>
      <charset val="134"/>
    </font>
    <font>
      <sz val="14"/>
      <name val="AngsanaUPC"/>
      <charset val="134"/>
    </font>
    <font>
      <b/>
      <sz val="8"/>
      <color indexed="9"/>
      <name val="Arial"/>
      <charset val="134"/>
    </font>
    <font>
      <b/>
      <sz val="14"/>
      <name val="楷体"/>
      <charset val="134"/>
    </font>
    <font>
      <u/>
      <sz val="10"/>
      <color indexed="37"/>
      <name val="Times New Roman"/>
      <charset val="134"/>
    </font>
    <font>
      <b/>
      <sz val="10"/>
      <color indexed="9"/>
      <name val="Arial"/>
      <charset val="134"/>
    </font>
    <font>
      <sz val="12"/>
      <color indexed="12"/>
      <name val="Times New Roman"/>
      <charset val="134"/>
    </font>
    <font>
      <b/>
      <sz val="12"/>
      <color indexed="61"/>
      <name val="Tahoma"/>
      <charset val="134"/>
    </font>
    <font>
      <b/>
      <sz val="10"/>
      <name val="Arial"/>
      <charset val="134"/>
    </font>
    <font>
      <b/>
      <sz val="18"/>
      <name val="Arial"/>
      <charset val="134"/>
    </font>
    <font>
      <b/>
      <sz val="10"/>
      <name val="Tms Rmn"/>
      <charset val="134"/>
    </font>
    <font>
      <i/>
      <sz val="9"/>
      <name val="Times New Roman"/>
      <charset val="134"/>
    </font>
    <font>
      <u/>
      <sz val="10"/>
      <color indexed="12"/>
      <name val="Arial"/>
      <charset val="134"/>
    </font>
    <font>
      <sz val="10"/>
      <color indexed="20"/>
      <name val="Arial"/>
      <charset val="134"/>
    </font>
    <font>
      <sz val="14"/>
      <name val="Times New Roman"/>
      <charset val="134"/>
    </font>
    <font>
      <sz val="10"/>
      <color indexed="52"/>
      <name val="Arial"/>
      <charset val="134"/>
    </font>
    <font>
      <u/>
      <sz val="12"/>
      <color indexed="36"/>
      <name val="Arial"/>
      <charset val="134"/>
    </font>
    <font>
      <b/>
      <sz val="13"/>
      <name val="Tms Rmn"/>
      <charset val="134"/>
    </font>
    <font>
      <sz val="12"/>
      <name val="楷体"/>
      <charset val="134"/>
    </font>
    <font>
      <sz val="8"/>
      <color indexed="16"/>
      <name val="Century Schoolbook"/>
      <charset val="134"/>
    </font>
    <font>
      <sz val="10"/>
      <color indexed="8"/>
      <name val="MS Sans Serif"/>
      <charset val="134"/>
    </font>
    <font>
      <b/>
      <sz val="13"/>
      <color indexed="56"/>
      <name val="宋体"/>
      <charset val="134"/>
    </font>
    <font>
      <b/>
      <sz val="15"/>
      <color indexed="56"/>
      <name val="宋体"/>
      <charset val="134"/>
    </font>
    <font>
      <b/>
      <sz val="10"/>
      <color indexed="63"/>
      <name val="Arial"/>
      <charset val="134"/>
    </font>
    <font>
      <u/>
      <sz val="8"/>
      <color indexed="36"/>
      <name val="Arial"/>
      <charset val="134"/>
    </font>
    <font>
      <sz val="1"/>
      <color indexed="8"/>
      <name val="Courier"/>
      <charset val="134"/>
    </font>
    <font>
      <b/>
      <sz val="12"/>
      <color indexed="20"/>
      <name val="Tahoma"/>
      <charset val="134"/>
    </font>
    <font>
      <sz val="9"/>
      <name val="tahoma"/>
      <charset val="134"/>
    </font>
    <font>
      <b/>
      <sz val="9"/>
      <color indexed="20"/>
      <name val="Tahoma"/>
      <charset val="134"/>
    </font>
    <font>
      <sz val="10"/>
      <name val="Courier New"/>
      <charset val="134"/>
    </font>
    <font>
      <sz val="10"/>
      <name val="Lucida Bright"/>
      <charset val="134"/>
    </font>
    <font>
      <sz val="10"/>
      <color indexed="16"/>
      <name val="MS Serif"/>
      <charset val="134"/>
    </font>
    <font>
      <u/>
      <sz val="9.9"/>
      <color indexed="36"/>
      <name val="Times New Roman"/>
      <charset val="134"/>
    </font>
    <font>
      <b/>
      <sz val="15"/>
      <color indexed="56"/>
      <name val="Arial"/>
      <charset val="134"/>
    </font>
    <font>
      <u/>
      <sz val="8"/>
      <color indexed="12"/>
      <name val="Arial"/>
      <charset val="134"/>
    </font>
    <font>
      <u/>
      <sz val="9"/>
      <color indexed="36"/>
      <name val="ÐÂ¼šÃ÷ów"/>
      <charset val="136"/>
    </font>
    <font>
      <u/>
      <sz val="12"/>
      <color indexed="12"/>
      <name val="冼极"/>
      <charset val="134"/>
    </font>
    <font>
      <b/>
      <i/>
      <sz val="10"/>
      <name val="Times New Roman"/>
      <charset val="134"/>
    </font>
    <font>
      <b/>
      <sz val="14"/>
      <color indexed="9"/>
      <name val="Times New Roman"/>
      <charset val="134"/>
    </font>
    <font>
      <u val="singleAccounting"/>
      <sz val="10"/>
      <name val="Times New Roman"/>
      <charset val="134"/>
    </font>
    <font>
      <b/>
      <sz val="8"/>
      <color indexed="8"/>
      <name val="Helv"/>
      <charset val="134"/>
    </font>
    <font>
      <sz val="10"/>
      <color indexed="10"/>
      <name val="Arial"/>
      <charset val="134"/>
    </font>
    <font>
      <sz val="10"/>
      <name val="Arial Narrow"/>
      <charset val="134"/>
    </font>
    <font>
      <sz val="10"/>
      <name val="明朝"/>
      <charset val="134"/>
    </font>
    <font>
      <sz val="12"/>
      <color indexed="16"/>
      <name val="宋体"/>
      <charset val="134"/>
    </font>
    <font>
      <b/>
      <sz val="11"/>
      <color indexed="8"/>
      <name val="宋体"/>
      <charset val="134"/>
    </font>
    <font>
      <sz val="11"/>
      <color indexed="10"/>
      <name val="宋体"/>
      <charset val="134"/>
    </font>
    <font>
      <sz val="11"/>
      <color indexed="60"/>
      <name val="宋体"/>
      <charset val="134"/>
    </font>
    <font>
      <b/>
      <sz val="11"/>
      <color indexed="63"/>
      <name val="宋体"/>
      <charset val="134"/>
    </font>
    <font>
      <sz val="11"/>
      <color indexed="62"/>
      <name val="宋体"/>
      <charset val="134"/>
    </font>
    <font>
      <sz val="12"/>
      <name val="柧挬"/>
      <charset val="134"/>
    </font>
    <font>
      <sz val="10"/>
      <name val="Geneva"/>
      <charset val="0"/>
    </font>
    <font>
      <vertAlign val="superscript"/>
      <sz val="10"/>
      <name val="Times New Roman"/>
      <charset val="134"/>
    </font>
    <font>
      <vertAlign val="superscript"/>
      <sz val="9"/>
      <name val="宋体"/>
      <charset val="134"/>
      <scheme val="minor"/>
    </font>
    <font>
      <vertAlign val="superscript"/>
      <sz val="9"/>
      <name val="宋体"/>
      <charset val="134"/>
    </font>
    <font>
      <u/>
      <sz val="10"/>
      <color indexed="12"/>
      <name val="Times New Roman"/>
      <charset val="134"/>
    </font>
    <font>
      <b/>
      <sz val="7"/>
      <name val="Times New Roman"/>
      <charset val="134"/>
    </font>
    <font>
      <b/>
      <sz val="12"/>
      <name val="仿宋_GB2312"/>
      <charset val="134"/>
    </font>
    <font>
      <sz val="14"/>
      <name val="Symbol"/>
      <charset val="2"/>
    </font>
    <font>
      <sz val="12"/>
      <name val="黑体"/>
      <charset val="134"/>
    </font>
    <font>
      <sz val="12"/>
      <name val="仿宋_GB2312"/>
      <charset val="134"/>
    </font>
    <font>
      <sz val="9"/>
      <name val="宋体"/>
      <charset val="134"/>
    </font>
    <font>
      <b/>
      <sz val="9"/>
      <name val="宋体"/>
      <charset val="134"/>
    </font>
    <font>
      <b/>
      <sz val="9"/>
      <name val="Tahoma"/>
      <charset val="134"/>
    </font>
    <font>
      <sz val="9"/>
      <name val="Tahoma"/>
      <charset val="134"/>
    </font>
  </fonts>
  <fills count="46">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8"/>
        <bgColor indexed="64"/>
      </patternFill>
    </fill>
    <fill>
      <patternFill patternType="solid">
        <fgColor indexed="13"/>
        <bgColor indexed="64"/>
      </patternFill>
    </fill>
    <fill>
      <patternFill patternType="solid">
        <fgColor indexed="9"/>
        <bgColor indexed="64"/>
      </patternFill>
    </fill>
    <fill>
      <patternFill patternType="solid">
        <fgColor indexed="41"/>
        <bgColor indexed="64"/>
      </patternFill>
    </fill>
    <fill>
      <patternFill patternType="solid">
        <fgColor rgb="FFFFFF00"/>
        <bgColor indexed="64"/>
      </patternFill>
    </fill>
    <fill>
      <patternFill patternType="solid">
        <fgColor theme="0"/>
        <bgColor indexed="64"/>
      </patternFill>
    </fill>
    <fill>
      <patternFill patternType="solid">
        <fgColor rgb="FF00B050"/>
        <bgColor indexed="64"/>
      </patternFill>
    </fill>
    <fill>
      <patternFill patternType="solid">
        <fgColor indexed="9"/>
        <bgColor indexed="1"/>
      </patternFill>
    </fill>
    <fill>
      <patternFill patternType="solid">
        <fgColor indexed="15"/>
        <bgColor indexed="64"/>
      </patternFill>
    </fill>
    <fill>
      <patternFill patternType="solid">
        <fgColor indexed="22"/>
        <bgColor indexed="64"/>
      </patternFill>
    </fill>
    <fill>
      <patternFill patternType="lightGray">
        <bgColor indexed="55"/>
      </patternFill>
    </fill>
    <fill>
      <patternFill patternType="solid">
        <fgColor indexed="44"/>
        <bgColor indexed="64"/>
      </patternFill>
    </fill>
    <fill>
      <patternFill patternType="solid">
        <fgColor indexed="12"/>
        <bgColor indexed="64"/>
      </patternFill>
    </fill>
    <fill>
      <patternFill patternType="solid">
        <fgColor indexed="26"/>
        <bgColor indexed="64"/>
      </patternFill>
    </fill>
    <fill>
      <patternFill patternType="solid">
        <fgColor indexed="31"/>
        <bgColor indexed="64"/>
      </patternFill>
    </fill>
    <fill>
      <patternFill patternType="solid">
        <fgColor indexed="54"/>
        <bgColor indexed="64"/>
      </patternFill>
    </fill>
    <fill>
      <patternFill patternType="solid">
        <fgColor indexed="47"/>
        <bgColor indexed="64"/>
      </patternFill>
    </fill>
    <fill>
      <patternFill patternType="solid">
        <fgColor indexed="49"/>
        <bgColor indexed="64"/>
      </patternFill>
    </fill>
    <fill>
      <patternFill patternType="solid">
        <fgColor indexed="45"/>
        <bgColor indexed="64"/>
      </patternFill>
    </fill>
    <fill>
      <patternFill patternType="solid">
        <fgColor indexed="29"/>
        <bgColor indexed="64"/>
      </patternFill>
    </fill>
    <fill>
      <patternFill patternType="solid">
        <fgColor indexed="55"/>
        <bgColor indexed="64"/>
      </patternFill>
    </fill>
    <fill>
      <patternFill patternType="solid">
        <fgColor indexed="27"/>
        <bgColor indexed="64"/>
      </patternFill>
    </fill>
    <fill>
      <patternFill patternType="solid">
        <fgColor indexed="36"/>
        <bgColor indexed="64"/>
      </patternFill>
    </fill>
    <fill>
      <patternFill patternType="solid">
        <fgColor indexed="53"/>
        <bgColor indexed="64"/>
      </patternFill>
    </fill>
    <fill>
      <patternFill patternType="solid">
        <fgColor indexed="46"/>
        <bgColor indexed="64"/>
      </patternFill>
    </fill>
    <fill>
      <patternFill patternType="solid">
        <fgColor indexed="57"/>
        <bgColor indexed="64"/>
      </patternFill>
    </fill>
    <fill>
      <patternFill patternType="solid">
        <fgColor indexed="10"/>
        <bgColor indexed="64"/>
      </patternFill>
    </fill>
    <fill>
      <patternFill patternType="solid">
        <fgColor indexed="11"/>
        <bgColor indexed="64"/>
      </patternFill>
    </fill>
    <fill>
      <patternFill patternType="solid">
        <fgColor indexed="52"/>
        <bgColor indexed="64"/>
      </patternFill>
    </fill>
    <fill>
      <patternFill patternType="solid">
        <fgColor indexed="51"/>
        <bgColor indexed="64"/>
      </patternFill>
    </fill>
    <fill>
      <patternFill patternType="solid">
        <fgColor indexed="62"/>
        <bgColor indexed="64"/>
      </patternFill>
    </fill>
    <fill>
      <patternFill patternType="solid">
        <fgColor indexed="30"/>
        <bgColor indexed="64"/>
      </patternFill>
    </fill>
    <fill>
      <patternFill patternType="solid">
        <fgColor indexed="35"/>
        <bgColor indexed="64"/>
      </patternFill>
    </fill>
    <fill>
      <patternFill patternType="solid">
        <fgColor indexed="38"/>
        <bgColor indexed="64"/>
      </patternFill>
    </fill>
    <fill>
      <patternFill patternType="mediumGray">
        <fgColor indexed="22"/>
      </patternFill>
    </fill>
    <fill>
      <patternFill patternType="solid">
        <fgColor indexed="65"/>
        <bgColor indexed="64"/>
      </patternFill>
    </fill>
    <fill>
      <patternFill patternType="gray0625">
        <fgColor indexed="10"/>
      </patternFill>
    </fill>
    <fill>
      <patternFill patternType="solid">
        <fgColor indexed="23"/>
        <bgColor indexed="64"/>
      </patternFill>
    </fill>
    <fill>
      <patternFill patternType="gray0625"/>
    </fill>
    <fill>
      <patternFill patternType="solid">
        <fgColor indexed="25"/>
        <bgColor indexed="64"/>
      </patternFill>
    </fill>
    <fill>
      <patternFill patternType="solid">
        <fgColor indexed="32"/>
        <bgColor indexed="64"/>
      </patternFill>
    </fill>
    <fill>
      <patternFill patternType="solid">
        <fgColor indexed="21"/>
        <bgColor indexed="64"/>
      </patternFill>
    </fill>
  </fills>
  <borders count="96">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top/>
      <bottom style="thin">
        <color auto="1"/>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top/>
      <bottom style="double">
        <color auto="1"/>
      </bottom>
      <diagonal/>
    </border>
    <border>
      <left style="thin">
        <color auto="1"/>
      </left>
      <right style="thin">
        <color auto="1"/>
      </right>
      <top style="double">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thin">
        <color auto="1"/>
      </left>
      <right style="medium">
        <color auto="1"/>
      </right>
      <top style="medium">
        <color auto="1"/>
      </top>
      <bottom style="thin">
        <color auto="1"/>
      </bottom>
      <diagonal/>
    </border>
    <border>
      <left/>
      <right style="medium">
        <color auto="1"/>
      </right>
      <top style="thin">
        <color auto="1"/>
      </top>
      <bottom style="double">
        <color auto="1"/>
      </bottom>
      <diagonal/>
    </border>
    <border>
      <left style="thin">
        <color auto="1"/>
      </left>
      <right style="medium">
        <color auto="1"/>
      </right>
      <top style="thin">
        <color auto="1"/>
      </top>
      <bottom style="medium">
        <color auto="1"/>
      </bottom>
      <diagonal/>
    </border>
    <border>
      <left/>
      <right/>
      <top/>
      <bottom style="double">
        <color indexed="9"/>
      </bottom>
      <diagonal/>
    </border>
    <border>
      <left style="double">
        <color indexed="9"/>
      </left>
      <right/>
      <top style="double">
        <color indexed="9"/>
      </top>
      <bottom/>
      <diagonal/>
    </border>
    <border>
      <left/>
      <right/>
      <top style="double">
        <color indexed="9"/>
      </top>
      <bottom/>
      <diagonal/>
    </border>
    <border>
      <left style="double">
        <color indexed="9"/>
      </left>
      <right style="double">
        <color indexed="8"/>
      </right>
      <top/>
      <bottom/>
      <diagonal/>
    </border>
    <border>
      <left style="double">
        <color indexed="8"/>
      </left>
      <right/>
      <top style="double">
        <color indexed="8"/>
      </top>
      <bottom/>
      <diagonal/>
    </border>
    <border>
      <left/>
      <right/>
      <top style="double">
        <color indexed="8"/>
      </top>
      <bottom/>
      <diagonal/>
    </border>
    <border>
      <left style="double">
        <color indexed="8"/>
      </left>
      <right/>
      <top/>
      <bottom/>
      <diagonal/>
    </border>
    <border>
      <left/>
      <right/>
      <top style="thin">
        <color auto="1"/>
      </top>
      <bottom style="medium">
        <color auto="1"/>
      </bottom>
      <diagonal/>
    </border>
    <border>
      <left style="double">
        <color indexed="8"/>
      </left>
      <right/>
      <top/>
      <bottom style="double">
        <color indexed="9"/>
      </bottom>
      <diagonal/>
    </border>
    <border>
      <left style="double">
        <color indexed="9"/>
      </left>
      <right/>
      <top/>
      <bottom style="double">
        <color indexed="8"/>
      </bottom>
      <diagonal/>
    </border>
    <border>
      <left/>
      <right/>
      <top/>
      <bottom style="double">
        <color indexed="8"/>
      </bottom>
      <diagonal/>
    </border>
    <border>
      <left/>
      <right style="thin">
        <color auto="1"/>
      </right>
      <top style="double">
        <color indexed="9"/>
      </top>
      <bottom/>
      <diagonal/>
    </border>
    <border>
      <left/>
      <right style="double">
        <color indexed="9"/>
      </right>
      <top style="double">
        <color indexed="8"/>
      </top>
      <bottom/>
      <diagonal/>
    </border>
    <border>
      <left style="double">
        <color indexed="9"/>
      </left>
      <right style="thin">
        <color auto="1"/>
      </right>
      <top/>
      <bottom/>
      <diagonal/>
    </border>
    <border>
      <left/>
      <right style="double">
        <color indexed="9"/>
      </right>
      <top/>
      <bottom/>
      <diagonal/>
    </border>
    <border>
      <left/>
      <right style="medium">
        <color auto="1"/>
      </right>
      <top style="thin">
        <color auto="1"/>
      </top>
      <bottom style="medium">
        <color auto="1"/>
      </bottom>
      <diagonal/>
    </border>
    <border>
      <left/>
      <right style="double">
        <color indexed="9"/>
      </right>
      <top/>
      <bottom style="double">
        <color indexed="9"/>
      </bottom>
      <diagonal/>
    </border>
    <border>
      <left/>
      <right style="thin">
        <color auto="1"/>
      </right>
      <top/>
      <bottom style="double">
        <color indexed="8"/>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bottom style="medium">
        <color auto="1"/>
      </bottom>
      <diagonal/>
    </border>
    <border>
      <left/>
      <right/>
      <top/>
      <bottom style="thick">
        <color indexed="22"/>
      </bottom>
      <diagonal/>
    </border>
    <border>
      <left/>
      <right/>
      <top/>
      <bottom style="medium">
        <color indexed="49"/>
      </bottom>
      <diagonal/>
    </border>
    <border>
      <left/>
      <right/>
      <top/>
      <bottom style="thick">
        <color indexed="49"/>
      </bottom>
      <diagonal/>
    </border>
    <border>
      <left/>
      <right/>
      <top/>
      <bottom style="medium">
        <color indexed="30"/>
      </bottom>
      <diagonal/>
    </border>
    <border>
      <left/>
      <right/>
      <top/>
      <bottom style="thick">
        <color indexed="62"/>
      </bottom>
      <diagonal/>
    </border>
    <border>
      <left/>
      <right/>
      <top/>
      <bottom style="double">
        <color indexed="10"/>
      </bottom>
      <diagonal/>
    </border>
    <border>
      <left/>
      <right/>
      <top/>
      <bottom style="thin">
        <color indexed="8"/>
      </bottom>
      <diagonal/>
    </border>
    <border>
      <left/>
      <right/>
      <top/>
      <bottom style="medium">
        <color indexed="8"/>
      </bottom>
      <diagonal/>
    </border>
    <border>
      <left/>
      <right/>
      <top style="thin">
        <color indexed="62"/>
      </top>
      <bottom style="double">
        <color indexed="62"/>
      </bottom>
      <diagonal/>
    </border>
    <border>
      <left/>
      <right style="thin">
        <color indexed="63"/>
      </right>
      <top style="thin">
        <color indexed="63"/>
      </top>
      <bottom/>
      <diagonal/>
    </border>
    <border>
      <left/>
      <right/>
      <top style="hair">
        <color indexed="20"/>
      </top>
      <bottom style="hair">
        <color indexed="20"/>
      </bottom>
      <diagonal/>
    </border>
    <border>
      <left/>
      <right/>
      <top style="hair">
        <color indexed="8"/>
      </top>
      <bottom style="hair">
        <color indexed="8"/>
      </bottom>
      <diagonal/>
    </border>
    <border>
      <left/>
      <right style="thin">
        <color auto="1"/>
      </right>
      <top/>
      <bottom/>
      <diagonal/>
    </border>
    <border>
      <left/>
      <right/>
      <top style="thin">
        <color indexed="8"/>
      </top>
      <bottom/>
      <diagonal/>
    </border>
    <border>
      <left style="thin">
        <color auto="1"/>
      </left>
      <right/>
      <top/>
      <bottom/>
      <diagonal/>
    </border>
    <border>
      <left/>
      <right/>
      <top style="medium">
        <color auto="1"/>
      </top>
      <bottom style="medium">
        <color auto="1"/>
      </bottom>
      <diagonal/>
    </border>
    <border>
      <left style="hair">
        <color auto="1"/>
      </left>
      <right style="hair">
        <color auto="1"/>
      </right>
      <top style="hair">
        <color auto="1"/>
      </top>
      <bottom style="hair">
        <color auto="1"/>
      </bottom>
      <diagonal/>
    </border>
    <border>
      <left/>
      <right/>
      <top/>
      <bottom style="hair">
        <color indexed="20"/>
      </bottom>
      <diagonal/>
    </border>
  </borders>
  <cellStyleXfs count="17794">
    <xf numFmtId="0" fontId="0" fillId="0" borderId="0"/>
    <xf numFmtId="42" fontId="99" fillId="0" borderId="0" applyFont="0" applyFill="0" applyBorder="0" applyAlignment="0" applyProtection="0">
      <alignment vertical="center"/>
    </xf>
    <xf numFmtId="0" fontId="0" fillId="0" borderId="0" applyNumberFormat="0" applyFont="0" applyFill="0" applyBorder="0" applyAlignment="0" applyProtection="0"/>
    <xf numFmtId="0" fontId="1" fillId="0" borderId="0"/>
    <xf numFmtId="0" fontId="2" fillId="0" borderId="0"/>
    <xf numFmtId="184" fontId="14" fillId="0" borderId="0" applyNumberFormat="0" applyFill="0" applyBorder="0" applyAlignment="0" applyProtection="0">
      <alignment horizontal="left"/>
    </xf>
    <xf numFmtId="0" fontId="96" fillId="0" borderId="0" applyFont="0" applyFill="0" applyBorder="0" applyAlignment="0" applyProtection="0"/>
    <xf numFmtId="0" fontId="96" fillId="0" borderId="0" applyFont="0" applyFill="0" applyBorder="0" applyAlignment="0" applyProtection="0"/>
    <xf numFmtId="199" fontId="0" fillId="0" borderId="0" applyFont="0" applyFill="0" applyBorder="0" applyAlignment="0" applyProtection="0"/>
    <xf numFmtId="0" fontId="96" fillId="0" borderId="0" applyFont="0" applyFill="0" applyBorder="0" applyAlignment="0" applyProtection="0"/>
    <xf numFmtId="0" fontId="1" fillId="0" borderId="0"/>
    <xf numFmtId="0" fontId="0" fillId="0" borderId="0" applyNumberFormat="0" applyFont="0" applyFill="0" applyBorder="0" applyAlignment="0" applyProtection="0"/>
    <xf numFmtId="0" fontId="1" fillId="0" borderId="0"/>
    <xf numFmtId="176" fontId="14" fillId="12" borderId="0"/>
    <xf numFmtId="182" fontId="14" fillId="12" borderId="0"/>
    <xf numFmtId="39" fontId="14" fillId="0" borderId="0"/>
    <xf numFmtId="0" fontId="0" fillId="0" borderId="0" applyNumberFormat="0" applyFont="0" applyFill="0" applyBorder="0" applyAlignment="0" applyProtection="0"/>
    <xf numFmtId="0" fontId="1" fillId="0" borderId="0"/>
    <xf numFmtId="9" fontId="0" fillId="0" borderId="0" applyFont="0" applyFill="0" applyBorder="0" applyAlignment="0" applyProtection="0">
      <alignment vertical="center"/>
    </xf>
    <xf numFmtId="0" fontId="15" fillId="17" borderId="0" applyNumberFormat="0" applyBorder="0" applyAlignment="0" applyProtection="0">
      <alignment vertical="center"/>
    </xf>
    <xf numFmtId="0" fontId="14" fillId="0" borderId="0" applyNumberFormat="0" applyFill="0" applyBorder="0" applyAlignment="0" applyProtection="0">
      <alignment horizontal="left"/>
    </xf>
    <xf numFmtId="0" fontId="0" fillId="0" borderId="0"/>
    <xf numFmtId="0" fontId="14" fillId="0" borderId="0"/>
    <xf numFmtId="49" fontId="6" fillId="0" borderId="0" applyProtection="0">
      <alignment horizontal="left"/>
    </xf>
    <xf numFmtId="0" fontId="1" fillId="0" borderId="0"/>
    <xf numFmtId="0" fontId="112" fillId="24" borderId="74" applyNumberFormat="0" applyAlignment="0" applyProtection="0">
      <alignment vertical="center"/>
    </xf>
    <xf numFmtId="0" fontId="115" fillId="20" borderId="75" applyNumberFormat="0" applyAlignment="0" applyProtection="0">
      <alignment vertical="center"/>
    </xf>
    <xf numFmtId="176" fontId="14" fillId="16" borderId="0"/>
    <xf numFmtId="176" fontId="14" fillId="16" borderId="0"/>
    <xf numFmtId="0" fontId="15" fillId="20"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44" fontId="99" fillId="0" borderId="0" applyFont="0" applyFill="0" applyBorder="0" applyAlignment="0" applyProtection="0">
      <alignment vertical="center"/>
    </xf>
    <xf numFmtId="0" fontId="1" fillId="0" borderId="0"/>
    <xf numFmtId="0" fontId="1"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0" fillId="0" borderId="0" applyFont="0" applyFill="0">
      <alignment horizontal="fill"/>
    </xf>
    <xf numFmtId="0" fontId="88" fillId="0" borderId="0"/>
    <xf numFmtId="205" fontId="106" fillId="0" borderId="0" applyFill="0" applyBorder="0" applyProtection="0">
      <alignment horizontal="center"/>
    </xf>
    <xf numFmtId="0" fontId="14" fillId="0" borderId="0"/>
    <xf numFmtId="0" fontId="1" fillId="0" borderId="0"/>
    <xf numFmtId="0" fontId="1" fillId="0" borderId="0"/>
    <xf numFmtId="0" fontId="0" fillId="0" borderId="0" applyNumberFormat="0" applyFont="0" applyFill="0" applyBorder="0" applyAlignment="0" applyProtection="0"/>
    <xf numFmtId="0" fontId="1" fillId="0" borderId="0"/>
    <xf numFmtId="39" fontId="14" fillId="0" borderId="0"/>
    <xf numFmtId="0" fontId="121" fillId="0" borderId="0"/>
    <xf numFmtId="0" fontId="14" fillId="0" borderId="0"/>
    <xf numFmtId="0" fontId="123" fillId="22" borderId="0" applyNumberFormat="0" applyBorder="0" applyAlignment="0" applyProtection="0">
      <alignment vertical="center"/>
    </xf>
    <xf numFmtId="0" fontId="95" fillId="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184" fontId="14" fillId="0" borderId="0" applyNumberFormat="0" applyFill="0" applyBorder="0" applyAlignment="0" applyProtection="0">
      <alignment horizontal="left"/>
    </xf>
    <xf numFmtId="41" fontId="99" fillId="0" borderId="0" applyFont="0" applyFill="0" applyBorder="0" applyAlignment="0" applyProtection="0">
      <alignment vertical="center"/>
    </xf>
    <xf numFmtId="0" fontId="109" fillId="13" borderId="0" applyNumberFormat="0" applyBorder="0" applyAlignment="0" applyProtection="0"/>
    <xf numFmtId="0" fontId="15" fillId="23" borderId="0" applyNumberFormat="0" applyBorder="0" applyAlignment="0" applyProtection="0">
      <alignment vertical="center"/>
    </xf>
    <xf numFmtId="49" fontId="6" fillId="0" borderId="0" applyProtection="0">
      <alignment horizontal="left"/>
    </xf>
    <xf numFmtId="4" fontId="126" fillId="0" borderId="0">
      <alignment vertical="center"/>
    </xf>
    <xf numFmtId="0" fontId="2" fillId="0" borderId="0" applyFill="0" applyBorder="0" applyAlignment="0"/>
    <xf numFmtId="0" fontId="1" fillId="0" borderId="0"/>
    <xf numFmtId="194" fontId="1" fillId="0" borderId="0" applyFill="0" applyBorder="0" applyAlignment="0"/>
    <xf numFmtId="0" fontId="15" fillId="13" borderId="0" applyNumberFormat="0" applyBorder="0" applyAlignment="0" applyProtection="0">
      <alignment vertical="center"/>
    </xf>
    <xf numFmtId="0" fontId="15" fillId="3" borderId="0" applyNumberFormat="0" applyBorder="0" applyAlignment="0" applyProtection="0">
      <alignment vertical="center"/>
    </xf>
    <xf numFmtId="0" fontId="2" fillId="0" borderId="0" applyFill="0" applyBorder="0" applyAlignment="0"/>
    <xf numFmtId="0" fontId="15" fillId="3" borderId="0" applyNumberFormat="0" applyBorder="0" applyAlignment="0" applyProtection="0">
      <alignment vertical="center"/>
    </xf>
    <xf numFmtId="0" fontId="1" fillId="0" borderId="0"/>
    <xf numFmtId="0" fontId="120" fillId="6" borderId="75" applyNumberFormat="0" applyAlignment="0" applyProtection="0">
      <alignment vertical="center"/>
    </xf>
    <xf numFmtId="37" fontId="0" fillId="0" borderId="15" applyFont="0" applyFill="0" applyBorder="0" applyAlignment="0" applyProtection="0"/>
    <xf numFmtId="0" fontId="0" fillId="0" borderId="0" applyFont="0" applyFill="0" applyBorder="0" applyAlignment="0" applyProtection="0"/>
    <xf numFmtId="0" fontId="123" fillId="22" borderId="0" applyNumberFormat="0" applyBorder="0" applyAlignment="0" applyProtection="0">
      <alignment vertical="center"/>
    </xf>
    <xf numFmtId="0" fontId="15" fillId="6" borderId="0" applyNumberFormat="0" applyBorder="0" applyAlignment="0" applyProtection="0">
      <alignment vertical="center"/>
    </xf>
    <xf numFmtId="49" fontId="6" fillId="0" borderId="0" applyProtection="0">
      <alignment horizontal="left"/>
    </xf>
    <xf numFmtId="43" fontId="0" fillId="0" borderId="0" applyFont="0" applyFill="0" applyBorder="0" applyAlignment="0" applyProtection="0"/>
    <xf numFmtId="0" fontId="95" fillId="21" borderId="0" applyNumberFormat="0" applyBorder="0" applyAlignment="0" applyProtection="0">
      <alignment vertical="center"/>
    </xf>
    <xf numFmtId="0" fontId="0" fillId="0" borderId="0"/>
    <xf numFmtId="0" fontId="15" fillId="6" borderId="0" applyNumberFormat="0" applyBorder="0" applyAlignment="0" applyProtection="0">
      <alignment vertical="center"/>
    </xf>
    <xf numFmtId="0" fontId="1" fillId="0" borderId="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4" fillId="0" borderId="0" applyNumberFormat="0" applyFill="0" applyBorder="0" applyAlignment="0" applyProtection="0">
      <alignment horizontal="left"/>
    </xf>
    <xf numFmtId="0" fontId="96" fillId="0" borderId="0" applyFont="0" applyFill="0" applyBorder="0" applyAlignment="0" applyProtection="0"/>
    <xf numFmtId="0" fontId="96" fillId="0" borderId="0" applyFont="0" applyFill="0" applyBorder="0" applyAlignment="0" applyProtection="0"/>
    <xf numFmtId="0" fontId="95" fillId="3" borderId="0" applyNumberFormat="0" applyBorder="0" applyAlignment="0" applyProtection="0">
      <alignment vertical="center"/>
    </xf>
    <xf numFmtId="0" fontId="7" fillId="0" borderId="0" applyNumberFormat="0" applyFill="0" applyBorder="0" applyAlignment="0" applyProtection="0">
      <alignment vertical="top"/>
      <protection locked="0"/>
    </xf>
    <xf numFmtId="189" fontId="24" fillId="0" borderId="0"/>
    <xf numFmtId="0" fontId="1" fillId="0" borderId="0"/>
    <xf numFmtId="0" fontId="0" fillId="0" borderId="0" applyNumberFormat="0" applyFont="0" applyFill="0" applyBorder="0" applyAlignment="0" applyProtection="0"/>
    <xf numFmtId="0" fontId="0" fillId="0" borderId="0" applyNumberFormat="0" applyFill="0" applyBorder="0" applyAlignment="0" applyProtection="0"/>
    <xf numFmtId="0" fontId="0" fillId="0" borderId="0" applyNumberFormat="0" applyFont="0" applyFill="0" applyBorder="0" applyAlignment="0" applyProtection="0"/>
    <xf numFmtId="9" fontId="0" fillId="0" borderId="0" applyFont="0" applyFill="0" applyBorder="0" applyAlignment="0" applyProtection="0"/>
    <xf numFmtId="0" fontId="0" fillId="0" borderId="0" applyNumberFormat="0" applyFill="0" applyBorder="0" applyAlignment="0" applyProtection="0"/>
    <xf numFmtId="0" fontId="95" fillId="21" borderId="0" applyNumberFormat="0" applyBorder="0" applyAlignment="0" applyProtection="0">
      <alignment vertical="center"/>
    </xf>
    <xf numFmtId="0" fontId="133" fillId="0" borderId="0" applyNumberFormat="0" applyFill="0" applyBorder="0" applyAlignment="0" applyProtection="0">
      <alignment vertical="center"/>
    </xf>
    <xf numFmtId="0" fontId="15" fillId="20" borderId="0" applyNumberFormat="0" applyBorder="0" applyAlignment="0" applyProtection="0">
      <alignment vertical="center"/>
    </xf>
    <xf numFmtId="0" fontId="1" fillId="0" borderId="0"/>
    <xf numFmtId="0" fontId="0" fillId="17" borderId="71" applyNumberFormat="0" applyFont="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216" fontId="0" fillId="0" borderId="0" applyFont="0" applyFill="0" applyBorder="0" applyAlignment="0" applyProtection="0"/>
    <xf numFmtId="0" fontId="95" fillId="27" borderId="0" applyNumberFormat="0" applyBorder="0" applyAlignment="0" applyProtection="0">
      <alignment vertical="center"/>
    </xf>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0" fontId="96" fillId="0" borderId="0" applyFont="0" applyFill="0" applyBorder="0" applyAlignment="0" applyProtection="0"/>
    <xf numFmtId="0" fontId="14" fillId="0" borderId="0">
      <alignment vertical="center"/>
    </xf>
    <xf numFmtId="0" fontId="107" fillId="0" borderId="0" applyNumberFormat="0" applyFill="0" applyBorder="0" applyAlignment="0" applyProtection="0">
      <alignment vertical="center"/>
    </xf>
    <xf numFmtId="0" fontId="0" fillId="0" borderId="0" applyNumberFormat="0" applyFont="0" applyFill="0" applyBorder="0" applyAlignment="0" applyProtection="0"/>
    <xf numFmtId="0" fontId="15" fillId="23" borderId="0" applyNumberFormat="0" applyBorder="0" applyAlignment="0" applyProtection="0">
      <alignment vertical="center"/>
    </xf>
    <xf numFmtId="0" fontId="0" fillId="0" borderId="0"/>
    <xf numFmtId="0" fontId="1" fillId="0" borderId="0"/>
    <xf numFmtId="0" fontId="97" fillId="0" borderId="0" applyNumberFormat="0" applyFill="0" applyBorder="0" applyAlignment="0" applyProtection="0">
      <alignment vertical="center"/>
    </xf>
    <xf numFmtId="0" fontId="95" fillId="21" borderId="0" applyNumberFormat="0" applyBorder="0" applyAlignment="0" applyProtection="0">
      <alignment vertical="center"/>
    </xf>
    <xf numFmtId="0" fontId="90" fillId="0" borderId="0" applyNumberFormat="0" applyFill="0" applyBorder="0" applyAlignment="0" applyProtection="0">
      <alignment vertical="center"/>
    </xf>
    <xf numFmtId="0" fontId="1" fillId="0" borderId="0"/>
    <xf numFmtId="0" fontId="135" fillId="0" borderId="0" applyNumberFormat="0" applyFill="0" applyBorder="0" applyAlignment="0" applyProtection="0"/>
    <xf numFmtId="0" fontId="0" fillId="0" borderId="0" applyFont="0" applyFill="0" applyBorder="0" applyAlignment="0" applyProtection="0"/>
    <xf numFmtId="0" fontId="0" fillId="0" borderId="0" applyNumberFormat="0" applyFont="0" applyFill="0" applyBorder="0" applyAlignment="0" applyProtection="0"/>
    <xf numFmtId="0" fontId="1" fillId="0" borderId="0"/>
    <xf numFmtId="0" fontId="1" fillId="0" borderId="0"/>
    <xf numFmtId="0" fontId="130" fillId="0" borderId="80" applyNumberFormat="0" applyFill="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27" fillId="0" borderId="78" applyNumberFormat="0" applyFill="0" applyAlignment="0" applyProtection="0">
      <alignment vertical="center"/>
    </xf>
    <xf numFmtId="0" fontId="15" fillId="25" borderId="0" applyNumberFormat="0" applyBorder="0" applyAlignment="0" applyProtection="0">
      <alignment vertical="center"/>
    </xf>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14" fillId="0" borderId="0">
      <alignment vertical="center"/>
    </xf>
    <xf numFmtId="0" fontId="0" fillId="0" borderId="0" applyNumberFormat="0" applyFont="0" applyFill="0" applyBorder="0" applyAlignment="0" applyProtection="0"/>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216" fontId="6" fillId="0" borderId="0"/>
    <xf numFmtId="0" fontId="104" fillId="0" borderId="79" applyNumberFormat="0" applyFill="0" applyAlignment="0" applyProtection="0">
      <alignment vertical="center"/>
    </xf>
    <xf numFmtId="0" fontId="2" fillId="0" borderId="0"/>
    <xf numFmtId="0" fontId="1" fillId="0" borderId="0"/>
    <xf numFmtId="0" fontId="15" fillId="25"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39" fontId="14" fillId="0" borderId="0"/>
    <xf numFmtId="0" fontId="95" fillId="13" borderId="0" applyNumberFormat="0" applyBorder="0" applyAlignment="0" applyProtection="0">
      <alignment vertical="center"/>
    </xf>
    <xf numFmtId="0" fontId="15" fillId="20" borderId="0" applyNumberFormat="0" applyBorder="0" applyAlignment="0" applyProtection="0">
      <alignment vertical="center"/>
    </xf>
    <xf numFmtId="49" fontId="6" fillId="0" borderId="0" applyProtection="0">
      <alignment horizontal="left"/>
    </xf>
    <xf numFmtId="0" fontId="1" fillId="0" borderId="0"/>
    <xf numFmtId="0" fontId="98" fillId="31" borderId="0" applyNumberFormat="0" applyBorder="0" applyAlignment="0" applyProtection="0">
      <alignment vertical="center"/>
    </xf>
    <xf numFmtId="0" fontId="102" fillId="6" borderId="73" applyNumberFormat="0" applyAlignment="0" applyProtection="0">
      <alignment vertical="center"/>
    </xf>
    <xf numFmtId="0" fontId="15" fillId="20" borderId="0" applyNumberFormat="0" applyBorder="0" applyAlignment="0" applyProtection="0">
      <alignment vertical="center"/>
    </xf>
    <xf numFmtId="0" fontId="14" fillId="0" borderId="0">
      <alignment vertical="top"/>
    </xf>
    <xf numFmtId="0" fontId="14" fillId="0" borderId="0">
      <alignment vertical="top"/>
    </xf>
    <xf numFmtId="0" fontId="1" fillId="0" borderId="0"/>
    <xf numFmtId="0" fontId="120" fillId="6" borderId="75" applyNumberFormat="0" applyAlignment="0" applyProtection="0">
      <alignment vertical="center"/>
    </xf>
    <xf numFmtId="0" fontId="0" fillId="0" borderId="0" applyFont="0" applyFill="0" applyBorder="0" applyAlignment="0" applyProtection="0"/>
    <xf numFmtId="0" fontId="117" fillId="0" borderId="76" applyNumberFormat="0" applyFill="0" applyAlignment="0" applyProtection="0">
      <alignment vertical="center"/>
    </xf>
    <xf numFmtId="0" fontId="112" fillId="24" borderId="74" applyNumberFormat="0" applyAlignment="0" applyProtection="0">
      <alignment vertical="center"/>
    </xf>
    <xf numFmtId="0" fontId="0" fillId="0" borderId="0" applyNumberFormat="0" applyFont="0" applyFill="0" applyBorder="0" applyAlignment="0" applyProtection="0"/>
    <xf numFmtId="0" fontId="1" fillId="0" borderId="0"/>
    <xf numFmtId="0" fontId="15" fillId="20" borderId="0" applyNumberFormat="0" applyBorder="0" applyAlignment="0" applyProtection="0">
      <alignment vertical="center"/>
    </xf>
    <xf numFmtId="196" fontId="101" fillId="0" borderId="0" applyFont="0" applyFill="0" applyBorder="0" applyAlignment="0" applyProtection="0"/>
    <xf numFmtId="0" fontId="15" fillId="13" borderId="0" applyNumberFormat="0" applyBorder="0" applyAlignment="0" applyProtection="0">
      <alignment vertical="center"/>
    </xf>
    <xf numFmtId="0" fontId="2" fillId="0" borderId="0"/>
    <xf numFmtId="0" fontId="122" fillId="22" borderId="0" applyNumberFormat="0" applyBorder="0" applyAlignment="0" applyProtection="0">
      <alignment vertical="center"/>
    </xf>
    <xf numFmtId="39" fontId="14" fillId="0" borderId="0"/>
    <xf numFmtId="49" fontId="6" fillId="0" borderId="0" applyProtection="0">
      <alignment horizontal="left"/>
    </xf>
    <xf numFmtId="0" fontId="95" fillId="13" borderId="0" applyNumberFormat="0" applyBorder="0" applyAlignment="0" applyProtection="0">
      <alignment vertical="center"/>
    </xf>
    <xf numFmtId="0" fontId="15" fillId="13" borderId="0" applyNumberFormat="0" applyBorder="0" applyAlignment="0" applyProtection="0">
      <alignment vertical="center"/>
    </xf>
    <xf numFmtId="0" fontId="95" fillId="30" borderId="0" applyNumberFormat="0" applyBorder="0" applyAlignment="0" applyProtection="0">
      <alignment vertical="center"/>
    </xf>
    <xf numFmtId="0" fontId="0" fillId="0" borderId="0" applyNumberFormat="0" applyFont="0" applyFill="0" applyBorder="0" applyAlignment="0" applyProtection="0"/>
    <xf numFmtId="38" fontId="103" fillId="13" borderId="0" applyNumberFormat="0" applyBorder="0" applyAlignment="0" applyProtection="0"/>
    <xf numFmtId="0" fontId="1" fillId="0" borderId="0"/>
    <xf numFmtId="0" fontId="15" fillId="20" borderId="0" applyNumberFormat="0" applyBorder="0" applyAlignment="0" applyProtection="0">
      <alignment vertical="center"/>
    </xf>
    <xf numFmtId="0" fontId="117" fillId="0" borderId="76" applyNumberFormat="0" applyFill="0" applyAlignment="0" applyProtection="0">
      <alignment vertical="center"/>
    </xf>
    <xf numFmtId="39" fontId="14" fillId="0" borderId="0"/>
    <xf numFmtId="0" fontId="1" fillId="0" borderId="0">
      <protection locked="0"/>
    </xf>
    <xf numFmtId="0" fontId="98" fillId="28" borderId="0" applyNumberFormat="0" applyBorder="0" applyAlignment="0" applyProtection="0">
      <alignment vertical="center"/>
    </xf>
    <xf numFmtId="9" fontId="101" fillId="0" borderId="0" applyFont="0" applyFill="0" applyBorder="0" applyAlignment="0" applyProtection="0"/>
    <xf numFmtId="9" fontId="101" fillId="0" borderId="0" applyFont="0" applyFill="0" applyBorder="0" applyAlignment="0" applyProtection="0"/>
    <xf numFmtId="0" fontId="14" fillId="0" borderId="0"/>
    <xf numFmtId="0" fontId="14" fillId="0" borderId="0"/>
    <xf numFmtId="0" fontId="120" fillId="6" borderId="75" applyNumberFormat="0" applyAlignment="0" applyProtection="0">
      <alignment vertical="center"/>
    </xf>
    <xf numFmtId="39" fontId="0" fillId="0" borderId="0" applyFont="0" applyFill="0" applyBorder="0" applyAlignment="0" applyProtection="0"/>
    <xf numFmtId="0" fontId="14" fillId="0" borderId="0" applyNumberFormat="0" applyFont="0" applyFill="0" applyBorder="0" applyAlignment="0">
      <alignment horizontal="center" vertical="center"/>
    </xf>
    <xf numFmtId="0" fontId="93" fillId="0" borderId="72" applyNumberFormat="0" applyFill="0" applyAlignment="0" applyProtection="0">
      <alignment vertical="center"/>
    </xf>
    <xf numFmtId="0" fontId="103" fillId="13" borderId="0" applyNumberFormat="0" applyBorder="0" applyAlignment="0" applyProtection="0"/>
    <xf numFmtId="0" fontId="1" fillId="0" borderId="0"/>
    <xf numFmtId="0" fontId="1" fillId="0" borderId="0"/>
    <xf numFmtId="0" fontId="14" fillId="0" borderId="0">
      <alignment vertical="center"/>
    </xf>
    <xf numFmtId="0" fontId="100" fillId="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19" fillId="3" borderId="0" applyNumberFormat="0" applyBorder="0" applyAlignment="0" applyProtection="0">
      <alignment vertical="center"/>
    </xf>
    <xf numFmtId="186" fontId="14" fillId="0" borderId="0"/>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2" fillId="0" borderId="0"/>
    <xf numFmtId="0" fontId="15" fillId="25" borderId="0" applyNumberFormat="0" applyBorder="0" applyAlignment="0" applyProtection="0">
      <alignment vertical="center"/>
    </xf>
    <xf numFmtId="9" fontId="0" fillId="0" borderId="0" applyFont="0" applyFill="0" applyBorder="0" applyAlignment="0" applyProtection="0">
      <alignment vertical="center"/>
    </xf>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95" fillId="21" borderId="0" applyNumberFormat="0" applyBorder="0" applyAlignment="0" applyProtection="0">
      <alignment vertical="center"/>
    </xf>
    <xf numFmtId="0" fontId="88" fillId="0" borderId="0"/>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38" fontId="103" fillId="13" borderId="0" applyNumberFormat="0" applyBorder="0" applyAlignment="0" applyProtection="0"/>
    <xf numFmtId="0" fontId="1" fillId="0" borderId="0"/>
    <xf numFmtId="0" fontId="1" fillId="0" borderId="0"/>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5" fillId="6"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1" fillId="0" borderId="0"/>
    <xf numFmtId="9" fontId="0" fillId="0" borderId="0" applyFont="0" applyFill="0" applyBorder="0" applyAlignment="0" applyProtection="0">
      <alignment vertical="center"/>
    </xf>
    <xf numFmtId="0" fontId="14" fillId="0" borderId="0"/>
    <xf numFmtId="0" fontId="1" fillId="0" borderId="0"/>
    <xf numFmtId="0" fontId="95" fillId="23" borderId="0" applyNumberFormat="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5" fillId="20" borderId="0" applyNumberFormat="0" applyBorder="0" applyAlignment="0" applyProtection="0">
      <alignment vertical="center"/>
    </xf>
    <xf numFmtId="184" fontId="14" fillId="0" borderId="0" applyNumberFormat="0" applyFill="0" applyBorder="0" applyAlignment="0" applyProtection="0">
      <alignment horizontal="left"/>
    </xf>
    <xf numFmtId="0" fontId="0" fillId="0" borderId="0" applyNumberFormat="0" applyFont="0"/>
    <xf numFmtId="0" fontId="93" fillId="0" borderId="72" applyNumberFormat="0" applyFill="0" applyAlignment="0" applyProtection="0">
      <alignment vertical="center"/>
    </xf>
    <xf numFmtId="0" fontId="1" fillId="0" borderId="0"/>
    <xf numFmtId="0" fontId="0" fillId="0" borderId="0" applyNumberFormat="0" applyFont="0" applyFill="0" applyBorder="0" applyAlignment="0" applyProtection="0"/>
    <xf numFmtId="0" fontId="1" fillId="0" borderId="0"/>
    <xf numFmtId="0" fontId="14" fillId="0" borderId="0">
      <alignment vertical="center"/>
    </xf>
    <xf numFmtId="0" fontId="1" fillId="0" borderId="0"/>
    <xf numFmtId="204" fontId="1" fillId="0" borderId="0" applyFont="0" applyFill="0" applyBorder="0" applyAlignment="0" applyProtection="0"/>
    <xf numFmtId="0" fontId="1" fillId="0" borderId="0"/>
    <xf numFmtId="0" fontId="15" fillId="23"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0" fillId="0" borderId="0"/>
    <xf numFmtId="0" fontId="95" fillId="29" borderId="0" applyNumberFormat="0" applyBorder="0" applyAlignment="0" applyProtection="0">
      <alignment vertical="center"/>
    </xf>
    <xf numFmtId="0" fontId="98" fillId="0" borderId="0">
      <alignment vertical="center"/>
    </xf>
    <xf numFmtId="38" fontId="103" fillId="13" borderId="0" applyNumberFormat="0" applyBorder="0" applyAlignment="0" applyProtection="0"/>
    <xf numFmtId="0" fontId="1" fillId="0" borderId="0">
      <protection locked="0"/>
    </xf>
    <xf numFmtId="0" fontId="1" fillId="0" borderId="0"/>
    <xf numFmtId="0" fontId="1" fillId="0" borderId="0"/>
    <xf numFmtId="0" fontId="18" fillId="0" borderId="0"/>
    <xf numFmtId="0" fontId="95" fillId="21" borderId="0" applyNumberFormat="0" applyBorder="0" applyAlignment="0" applyProtection="0">
      <alignment vertical="center"/>
    </xf>
    <xf numFmtId="0" fontId="18" fillId="0" borderId="0"/>
    <xf numFmtId="0" fontId="1" fillId="0" borderId="0"/>
    <xf numFmtId="49" fontId="6" fillId="0" borderId="0" applyProtection="0">
      <alignment horizontal="left"/>
    </xf>
    <xf numFmtId="0" fontId="98" fillId="28"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 fillId="0" borderId="0"/>
    <xf numFmtId="0" fontId="95" fillId="19" borderId="0" applyNumberFormat="0" applyBorder="0" applyAlignment="0" applyProtection="0">
      <alignment vertical="center"/>
    </xf>
    <xf numFmtId="9" fontId="14" fillId="0" borderId="0" applyFont="0" applyFill="0" applyBorder="0" applyAlignment="0" applyProtection="0">
      <alignment vertical="center"/>
    </xf>
    <xf numFmtId="0" fontId="1" fillId="0" borderId="0"/>
    <xf numFmtId="9" fontId="0" fillId="0" borderId="0" applyFont="0" applyFill="0" applyBorder="0" applyAlignment="0" applyProtection="0">
      <alignment vertical="center"/>
    </xf>
    <xf numFmtId="0" fontId="15" fillId="6" borderId="0" applyNumberFormat="0" applyBorder="0" applyAlignment="0" applyProtection="0">
      <alignment vertical="center"/>
    </xf>
    <xf numFmtId="184" fontId="14" fillId="0" borderId="0" applyNumberFormat="0" applyFill="0" applyBorder="0" applyAlignment="0" applyProtection="0">
      <alignment horizontal="left"/>
    </xf>
    <xf numFmtId="0" fontId="1" fillId="0" borderId="0"/>
    <xf numFmtId="0" fontId="15" fillId="3"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184" fontId="14" fillId="0" borderId="0" applyNumberFormat="0" applyFill="0" applyBorder="0" applyAlignment="0" applyProtection="0">
      <alignment horizontal="left"/>
    </xf>
    <xf numFmtId="0" fontId="0" fillId="0" borderId="0"/>
    <xf numFmtId="0" fontId="104" fillId="0" borderId="79" applyNumberFormat="0" applyFill="0" applyAlignment="0" applyProtection="0">
      <alignment vertical="center"/>
    </xf>
    <xf numFmtId="176" fontId="14" fillId="16" borderId="0"/>
    <xf numFmtId="0" fontId="1" fillId="0" borderId="0"/>
    <xf numFmtId="0" fontId="0" fillId="0" borderId="0" applyNumberFormat="0" applyFont="0" applyFill="0" applyBorder="0" applyAlignment="0" applyProtection="0"/>
    <xf numFmtId="216" fontId="6" fillId="0" borderId="0"/>
    <xf numFmtId="0" fontId="96" fillId="0" borderId="0" applyFont="0" applyFill="0" applyBorder="0" applyAlignment="0" applyProtection="0"/>
    <xf numFmtId="0" fontId="0" fillId="0" borderId="0" applyNumberFormat="0" applyFont="0" applyFill="0" applyBorder="0" applyAlignment="0" applyProtection="0"/>
    <xf numFmtId="0" fontId="95" fillId="21" borderId="0" applyNumberFormat="0" applyBorder="0" applyAlignment="0" applyProtection="0">
      <alignment vertical="center"/>
    </xf>
    <xf numFmtId="182" fontId="14" fillId="16" borderId="0"/>
    <xf numFmtId="0" fontId="147" fillId="13" borderId="75" applyNumberFormat="0" applyAlignment="0" applyProtection="0">
      <alignment vertical="center"/>
    </xf>
    <xf numFmtId="3" fontId="0" fillId="0" borderId="0" applyFont="0" applyFill="0" applyBorder="0" applyAlignment="0" applyProtection="0"/>
    <xf numFmtId="0" fontId="96" fillId="0" borderId="0" applyFont="0" applyFill="0" applyBorder="0" applyAlignment="0" applyProtection="0"/>
    <xf numFmtId="0" fontId="95" fillId="21" borderId="0" applyNumberFormat="0" applyBorder="0" applyAlignment="0" applyProtection="0">
      <alignment vertical="center"/>
    </xf>
    <xf numFmtId="0" fontId="103" fillId="13" borderId="0" applyNumberFormat="0" applyBorder="0" applyAlignment="0" applyProtection="0"/>
    <xf numFmtId="0" fontId="103" fillId="13" borderId="0" applyNumberFormat="0" applyBorder="0" applyAlignment="0" applyProtection="0"/>
    <xf numFmtId="0" fontId="1" fillId="0" borderId="0"/>
    <xf numFmtId="0" fontId="1" fillId="0" borderId="0"/>
    <xf numFmtId="224" fontId="1" fillId="0" borderId="0">
      <protection locked="0"/>
    </xf>
    <xf numFmtId="0" fontId="1" fillId="0" borderId="0"/>
    <xf numFmtId="0" fontId="15" fillId="13" borderId="0" applyNumberFormat="0" applyBorder="0" applyAlignment="0" applyProtection="0">
      <alignment vertical="center"/>
    </xf>
    <xf numFmtId="0" fontId="15" fillId="15" borderId="0" applyNumberFormat="0" applyBorder="0" applyAlignment="0" applyProtection="0">
      <alignment vertical="center"/>
    </xf>
    <xf numFmtId="9" fontId="0" fillId="0" borderId="0" applyFont="0" applyFill="0" applyBorder="0" applyAlignment="0" applyProtection="0">
      <alignment vertical="center"/>
    </xf>
    <xf numFmtId="0" fontId="14" fillId="0" borderId="0">
      <alignment vertical="center"/>
    </xf>
    <xf numFmtId="0" fontId="14" fillId="0" borderId="0">
      <alignment vertical="center"/>
    </xf>
    <xf numFmtId="0" fontId="14" fillId="0" borderId="0"/>
    <xf numFmtId="0" fontId="119" fillId="3" borderId="0" applyNumberFormat="0" applyBorder="0" applyAlignment="0" applyProtection="0">
      <alignment vertical="center"/>
    </xf>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14" fillId="0" borderId="0"/>
    <xf numFmtId="0" fontId="1" fillId="0" borderId="0"/>
    <xf numFmtId="0" fontId="96" fillId="0" borderId="0" applyFont="0" applyFill="0" applyBorder="0" applyAlignment="0" applyProtection="0"/>
    <xf numFmtId="0" fontId="0" fillId="0" borderId="0" applyNumberFormat="0" applyFont="0" applyFill="0" applyBorder="0" applyAlignment="0" applyProtection="0"/>
    <xf numFmtId="0" fontId="95" fillId="27" borderId="0" applyNumberFormat="0" applyBorder="0" applyAlignment="0" applyProtection="0">
      <alignment vertical="center"/>
    </xf>
    <xf numFmtId="0" fontId="95" fillId="20" borderId="0" applyNumberFormat="0" applyBorder="0" applyAlignment="0" applyProtection="0">
      <alignment vertical="center"/>
    </xf>
    <xf numFmtId="0" fontId="112" fillId="24" borderId="74" applyNumberFormat="0" applyAlignment="0" applyProtection="0">
      <alignment vertical="center"/>
    </xf>
    <xf numFmtId="0" fontId="0" fillId="0" borderId="0"/>
    <xf numFmtId="0" fontId="120" fillId="6" borderId="75" applyNumberFormat="0" applyAlignment="0" applyProtection="0">
      <alignment vertical="center"/>
    </xf>
    <xf numFmtId="0" fontId="14" fillId="0" borderId="0" applyNumberFormat="0" applyFont="0" applyFill="0" applyBorder="0" applyAlignment="0">
      <alignment horizontal="center" vertical="center"/>
    </xf>
    <xf numFmtId="0" fontId="95" fillId="3" borderId="0" applyNumberFormat="0" applyBorder="0" applyAlignment="0" applyProtection="0">
      <alignment vertical="center"/>
    </xf>
    <xf numFmtId="0" fontId="96" fillId="0" borderId="0" applyFont="0" applyFill="0" applyBorder="0" applyAlignment="0" applyProtection="0"/>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95" fillId="20" borderId="0" applyNumberFormat="0" applyBorder="0" applyAlignment="0" applyProtection="0">
      <alignment vertical="center"/>
    </xf>
    <xf numFmtId="0" fontId="14" fillId="0" borderId="0"/>
    <xf numFmtId="182" fontId="14" fillId="16" borderId="0"/>
    <xf numFmtId="0" fontId="1"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95" fillId="20" borderId="0" applyNumberFormat="0" applyBorder="0" applyAlignment="0" applyProtection="0">
      <alignment vertical="center"/>
    </xf>
    <xf numFmtId="0" fontId="1" fillId="0" borderId="0"/>
    <xf numFmtId="0" fontId="14" fillId="0" borderId="0" applyNumberFormat="0" applyFill="0" applyBorder="0" applyAlignment="0" applyProtection="0">
      <alignment horizontal="left"/>
    </xf>
    <xf numFmtId="0" fontId="1" fillId="0" borderId="0"/>
    <xf numFmtId="0" fontId="0" fillId="0" borderId="0"/>
    <xf numFmtId="200" fontId="0" fillId="0" borderId="0" applyFont="0" applyFill="0" applyBorder="0" applyAlignment="0" applyProtection="0"/>
    <xf numFmtId="0" fontId="14" fillId="0" borderId="0"/>
    <xf numFmtId="0" fontId="7" fillId="0" borderId="0" applyNumberFormat="0" applyFill="0" applyBorder="0" applyAlignment="0" applyProtection="0">
      <alignment vertical="top"/>
      <protection locked="0"/>
    </xf>
    <xf numFmtId="0" fontId="2" fillId="0" borderId="0"/>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14" fillId="0" borderId="0"/>
    <xf numFmtId="0" fontId="15" fillId="20" borderId="0" applyNumberFormat="0" applyBorder="0" applyAlignment="0" applyProtection="0">
      <alignment vertical="center"/>
    </xf>
    <xf numFmtId="0" fontId="14" fillId="0" borderId="0"/>
    <xf numFmtId="0" fontId="14" fillId="0" borderId="0"/>
    <xf numFmtId="0" fontId="145" fillId="0" borderId="19" applyNumberFormat="0" applyFill="0" applyProtection="0">
      <alignment horizontal="center"/>
    </xf>
    <xf numFmtId="0" fontId="2" fillId="0" borderId="0"/>
    <xf numFmtId="184" fontId="14" fillId="0" borderId="0" applyNumberFormat="0" applyFill="0" applyBorder="0" applyAlignment="0" applyProtection="0">
      <alignment horizontal="left"/>
    </xf>
    <xf numFmtId="0" fontId="0" fillId="0" borderId="0" applyFont="0" applyFill="0" applyBorder="0" applyAlignment="0" applyProtection="0"/>
    <xf numFmtId="49" fontId="6" fillId="0" borderId="0" applyProtection="0">
      <alignment horizontal="left"/>
    </xf>
    <xf numFmtId="0" fontId="14" fillId="0" borderId="0" applyNumberFormat="0" applyFill="0" applyBorder="0" applyAlignment="0" applyProtection="0">
      <alignment horizontal="left"/>
    </xf>
    <xf numFmtId="0" fontId="98" fillId="22" borderId="0" applyNumberFormat="0" applyBorder="0" applyAlignment="0" applyProtection="0">
      <alignment vertical="center"/>
    </xf>
    <xf numFmtId="0" fontId="15" fillId="17" borderId="0" applyNumberFormat="0" applyBorder="0" applyAlignment="0" applyProtection="0">
      <alignment vertical="center"/>
    </xf>
    <xf numFmtId="182" fontId="14" fillId="12" borderId="0"/>
    <xf numFmtId="184" fontId="14" fillId="0" borderId="0" applyNumberFormat="0" applyFill="0" applyBorder="0" applyAlignment="0" applyProtection="0">
      <alignment horizontal="left"/>
    </xf>
    <xf numFmtId="0" fontId="1" fillId="0" borderId="0"/>
    <xf numFmtId="0" fontId="0" fillId="0" borderId="0"/>
    <xf numFmtId="182" fontId="14" fillId="16" borderId="0"/>
    <xf numFmtId="0" fontId="104" fillId="0" borderId="79" applyNumberFormat="0" applyFill="0" applyAlignment="0" applyProtection="0">
      <alignment vertical="center"/>
    </xf>
    <xf numFmtId="0" fontId="0" fillId="0" borderId="0"/>
    <xf numFmtId="0" fontId="1" fillId="0" borderId="0"/>
    <xf numFmtId="0" fontId="96" fillId="0" borderId="0" applyFont="0" applyFill="0" applyBorder="0" applyAlignment="0" applyProtection="0"/>
    <xf numFmtId="0" fontId="96" fillId="0" borderId="0" applyFont="0" applyFill="0" applyBorder="0" applyAlignment="0" applyProtection="0"/>
    <xf numFmtId="0" fontId="15" fillId="6" borderId="0" applyNumberFormat="0" applyBorder="0" applyAlignment="0" applyProtection="0">
      <alignment vertical="center"/>
    </xf>
    <xf numFmtId="0" fontId="98" fillId="2" borderId="0" applyNumberFormat="0" applyBorder="0" applyAlignment="0" applyProtection="0">
      <alignment vertical="center"/>
    </xf>
    <xf numFmtId="191" fontId="1" fillId="0" borderId="0" applyFont="0" applyFill="0" applyBorder="0" applyAlignment="0" applyProtection="0"/>
    <xf numFmtId="0" fontId="14" fillId="0" borderId="0"/>
    <xf numFmtId="0" fontId="0" fillId="0" borderId="0"/>
    <xf numFmtId="0" fontId="1" fillId="0" borderId="0"/>
    <xf numFmtId="0" fontId="1" fillId="0" borderId="0"/>
    <xf numFmtId="0" fontId="97" fillId="0" borderId="0" applyNumberFormat="0" applyFill="0" applyBorder="0" applyAlignment="0" applyProtection="0">
      <alignment vertical="center"/>
    </xf>
    <xf numFmtId="0" fontId="15" fillId="17" borderId="0" applyNumberFormat="0" applyBorder="0" applyAlignment="0" applyProtection="0">
      <alignment vertical="center"/>
    </xf>
    <xf numFmtId="0" fontId="15" fillId="3" borderId="0" applyNumberFormat="0" applyBorder="0" applyAlignment="0" applyProtection="0">
      <alignment vertical="center"/>
    </xf>
    <xf numFmtId="182" fontId="14" fillId="12" borderId="0"/>
    <xf numFmtId="0" fontId="1" fillId="0" borderId="0"/>
    <xf numFmtId="0" fontId="132" fillId="0" borderId="81" applyNumberFormat="0" applyFill="0" applyAlignment="0" applyProtection="0">
      <alignment vertical="center"/>
    </xf>
    <xf numFmtId="0" fontId="0" fillId="0" borderId="0"/>
    <xf numFmtId="200" fontId="0" fillId="0" borderId="0" applyFont="0" applyFill="0" applyBorder="0" applyAlignment="0" applyProtection="0"/>
    <xf numFmtId="0" fontId="1" fillId="0" borderId="0" applyNumberFormat="0" applyFill="0" applyBorder="0" applyAlignment="0" applyProtection="0"/>
    <xf numFmtId="0" fontId="1" fillId="0" borderId="0"/>
    <xf numFmtId="0" fontId="14" fillId="0" borderId="0">
      <alignment vertical="center"/>
    </xf>
    <xf numFmtId="0" fontId="0" fillId="0" borderId="0" applyNumberFormat="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1" fillId="0" borderId="0"/>
    <xf numFmtId="0" fontId="14" fillId="0" borderId="0"/>
    <xf numFmtId="0" fontId="0" fillId="0" borderId="0" applyFont="0" applyFill="0">
      <alignment horizontal="fill"/>
    </xf>
    <xf numFmtId="0" fontId="14" fillId="0" borderId="0"/>
    <xf numFmtId="0" fontId="14" fillId="0" borderId="0">
      <alignment vertical="center"/>
    </xf>
    <xf numFmtId="0" fontId="14" fillId="0" borderId="0">
      <alignment vertical="center"/>
    </xf>
    <xf numFmtId="0" fontId="14" fillId="0" borderId="0"/>
    <xf numFmtId="0" fontId="145" fillId="0" borderId="19" applyNumberFormat="0" applyFill="0" applyProtection="0">
      <alignment horizontal="center"/>
    </xf>
    <xf numFmtId="184" fontId="14" fillId="0" borderId="0" applyNumberFormat="0" applyFill="0" applyBorder="0" applyAlignment="0" applyProtection="0">
      <alignment horizontal="left"/>
    </xf>
    <xf numFmtId="0" fontId="96"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3" borderId="0" applyNumberFormat="0" applyBorder="0" applyAlignment="0" applyProtection="0">
      <alignment vertical="center"/>
    </xf>
    <xf numFmtId="0" fontId="14" fillId="0" borderId="0"/>
    <xf numFmtId="0" fontId="1" fillId="0" borderId="0"/>
    <xf numFmtId="0" fontId="95" fillId="3" borderId="0" applyNumberFormat="0" applyBorder="0" applyAlignment="0" applyProtection="0">
      <alignment vertical="center"/>
    </xf>
    <xf numFmtId="184" fontId="14" fillId="0" borderId="0" applyNumberFormat="0" applyFill="0" applyBorder="0" applyAlignment="0" applyProtection="0">
      <alignment horizontal="left"/>
    </xf>
    <xf numFmtId="0" fontId="96" fillId="0" borderId="0" applyFont="0" applyFill="0" applyBorder="0" applyAlignment="0" applyProtection="0"/>
    <xf numFmtId="25" fontId="101" fillId="0" borderId="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 fillId="0" borderId="0"/>
    <xf numFmtId="208" fontId="14" fillId="0" borderId="0" applyNumberFormat="0" applyFill="0" applyBorder="0" applyAlignment="0" applyProtection="0">
      <alignment horizontal="left"/>
    </xf>
    <xf numFmtId="39" fontId="14" fillId="0" borderId="0"/>
    <xf numFmtId="0" fontId="153" fillId="0" borderId="0">
      <alignment horizontal="center" wrapText="1"/>
      <protection locked="0"/>
    </xf>
    <xf numFmtId="0" fontId="14" fillId="0" borderId="0"/>
    <xf numFmtId="0" fontId="0" fillId="0" borderId="0" applyNumberFormat="0" applyFont="0" applyFill="0" applyBorder="0" applyAlignment="0" applyProtection="0"/>
    <xf numFmtId="0" fontId="14" fillId="0" borderId="0"/>
    <xf numFmtId="0" fontId="14" fillId="0" borderId="0"/>
    <xf numFmtId="200" fontId="6" fillId="0" borderId="0" applyFont="0" applyFill="0" applyBorder="0" applyAlignment="0" applyProtection="0"/>
    <xf numFmtId="0" fontId="0" fillId="0" borderId="0"/>
    <xf numFmtId="0" fontId="1" fillId="0" borderId="0"/>
    <xf numFmtId="184" fontId="14" fillId="0" borderId="0" applyNumberFormat="0" applyFill="0" applyBorder="0" applyAlignment="0" applyProtection="0">
      <alignment horizontal="left"/>
    </xf>
    <xf numFmtId="0" fontId="0" fillId="0" borderId="0"/>
    <xf numFmtId="200" fontId="0" fillId="0" borderId="0" applyFont="0" applyFill="0" applyBorder="0" applyAlignment="0" applyProtection="0"/>
    <xf numFmtId="176" fontId="14" fillId="16" borderId="0"/>
    <xf numFmtId="0" fontId="104" fillId="0" borderId="79" applyNumberFormat="0" applyFill="0" applyAlignment="0" applyProtection="0">
      <alignment vertical="center"/>
    </xf>
    <xf numFmtId="0" fontId="0" fillId="0" borderId="0"/>
    <xf numFmtId="0" fontId="1" fillId="0" borderId="0">
      <protection locked="0"/>
    </xf>
    <xf numFmtId="0" fontId="1" fillId="0" borderId="0"/>
    <xf numFmtId="208" fontId="14" fillId="0" borderId="0" applyNumberFormat="0" applyFill="0" applyBorder="0" applyAlignment="0" applyProtection="0">
      <alignment horizontal="left"/>
    </xf>
    <xf numFmtId="0" fontId="153" fillId="0" borderId="0">
      <alignment horizontal="center" wrapText="1"/>
      <protection locked="0"/>
    </xf>
    <xf numFmtId="0" fontId="14" fillId="0" borderId="0"/>
    <xf numFmtId="4" fontId="144" fillId="0" borderId="83"/>
    <xf numFmtId="0" fontId="15" fillId="6" borderId="0" applyNumberFormat="0" applyBorder="0" applyAlignment="0" applyProtection="0">
      <alignment vertical="center"/>
    </xf>
    <xf numFmtId="0" fontId="123" fillId="22" borderId="0" applyNumberFormat="0" applyBorder="0" applyAlignment="0" applyProtection="0">
      <alignment vertical="center"/>
    </xf>
    <xf numFmtId="0" fontId="0" fillId="0" borderId="0"/>
    <xf numFmtId="0" fontId="95" fillId="21" borderId="0" applyNumberFormat="0" applyBorder="0" applyAlignment="0" applyProtection="0">
      <alignment vertical="center"/>
    </xf>
    <xf numFmtId="0" fontId="1" fillId="0" borderId="0"/>
    <xf numFmtId="0" fontId="1" fillId="0" borderId="0"/>
    <xf numFmtId="0" fontId="1" fillId="0" borderId="0"/>
    <xf numFmtId="0" fontId="0" fillId="0" borderId="0" applyFont="0" applyFill="0">
      <alignment horizontal="fill"/>
    </xf>
    <xf numFmtId="0" fontId="92" fillId="0" borderId="0" applyNumberFormat="0" applyFill="0">
      <alignment horizontal="left" vertical="center"/>
    </xf>
    <xf numFmtId="0" fontId="1" fillId="0" borderId="0"/>
    <xf numFmtId="0" fontId="14" fillId="0" borderId="0"/>
    <xf numFmtId="0" fontId="96" fillId="0" borderId="0" applyFont="0" applyFill="0" applyBorder="0" applyAlignment="0" applyProtection="0"/>
    <xf numFmtId="0" fontId="96" fillId="0" borderId="0" applyFont="0" applyFill="0" applyBorder="0" applyAlignment="0" applyProtection="0"/>
    <xf numFmtId="0" fontId="123" fillId="22"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25" fontId="101" fillId="0" borderId="0" applyFont="0" applyFill="0" applyBorder="0" applyAlignment="0" applyProtection="0"/>
    <xf numFmtId="0" fontId="15" fillId="17" borderId="0" applyNumberFormat="0" applyBorder="0" applyAlignment="0" applyProtection="0">
      <alignment vertical="center"/>
    </xf>
    <xf numFmtId="0" fontId="1"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 fillId="0" borderId="0"/>
    <xf numFmtId="0" fontId="15" fillId="2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8" fillId="22" borderId="0" applyNumberFormat="0" applyBorder="0" applyAlignment="0" applyProtection="0">
      <alignment vertical="center"/>
    </xf>
    <xf numFmtId="0" fontId="14" fillId="0" borderId="0"/>
    <xf numFmtId="0"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NumberFormat="0" applyFont="0" applyFill="0" applyBorder="0" applyAlignment="0" applyProtection="0"/>
    <xf numFmtId="0" fontId="1" fillId="0" borderId="0"/>
    <xf numFmtId="9" fontId="14" fillId="0" borderId="0" applyFont="0" applyFill="0" applyBorder="0" applyAlignment="0" applyProtection="0">
      <alignment vertical="center"/>
    </xf>
    <xf numFmtId="184" fontId="14" fillId="0" borderId="0" applyNumberFormat="0" applyFill="0" applyBorder="0" applyAlignment="0" applyProtection="0">
      <alignment horizontal="left"/>
    </xf>
    <xf numFmtId="0" fontId="0" fillId="0" borderId="0" applyFont="0" applyFill="0" applyBorder="0" applyAlignment="0" applyProtection="0"/>
    <xf numFmtId="205" fontId="106" fillId="0" borderId="0" applyFill="0" applyBorder="0" applyProtection="0">
      <alignment horizontal="center"/>
    </xf>
    <xf numFmtId="0" fontId="14" fillId="0" borderId="0"/>
    <xf numFmtId="0" fontId="0" fillId="0" borderId="0" applyNumberFormat="0" applyFont="0" applyFill="0" applyBorder="0" applyAlignment="0" applyProtection="0"/>
    <xf numFmtId="0" fontId="96" fillId="0" borderId="0" applyFont="0" applyFill="0" applyBorder="0" applyAlignment="0" applyProtection="0"/>
    <xf numFmtId="39" fontId="14" fillId="0" borderId="0"/>
    <xf numFmtId="0" fontId="98" fillId="28" borderId="0" applyNumberFormat="0" applyBorder="0" applyAlignment="0" applyProtection="0">
      <alignment vertical="center"/>
    </xf>
    <xf numFmtId="0" fontId="14" fillId="0" borderId="0"/>
    <xf numFmtId="0" fontId="1"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14" fillId="0" borderId="0"/>
    <xf numFmtId="0" fontId="14" fillId="0" borderId="0"/>
    <xf numFmtId="0" fontId="152" fillId="0" borderId="0" applyNumberFormat="0" applyFill="0" applyBorder="0" applyAlignment="0" applyProtection="0">
      <alignment vertical="center"/>
    </xf>
    <xf numFmtId="0" fontId="98" fillId="23" borderId="0" applyNumberFormat="0" applyBorder="0" applyAlignment="0" applyProtection="0">
      <alignment vertical="center"/>
    </xf>
    <xf numFmtId="0" fontId="14" fillId="0" borderId="0"/>
    <xf numFmtId="0" fontId="98" fillId="25" borderId="0" applyNumberFormat="0" applyBorder="0" applyAlignment="0" applyProtection="0">
      <alignment vertical="center"/>
    </xf>
    <xf numFmtId="43" fontId="14" fillId="0" borderId="0" applyFont="0" applyFill="0" applyBorder="0" applyAlignment="0" applyProtection="0">
      <alignment vertical="center"/>
    </xf>
    <xf numFmtId="0" fontId="14" fillId="0" borderId="0"/>
    <xf numFmtId="0" fontId="0" fillId="0" borderId="0" applyFont="0" applyFill="0" applyBorder="0" applyAlignment="0" applyProtection="0"/>
    <xf numFmtId="0" fontId="123" fillId="22" borderId="0" applyNumberFormat="0" applyBorder="0" applyAlignment="0" applyProtection="0">
      <alignment vertical="center"/>
    </xf>
    <xf numFmtId="0" fontId="14" fillId="0" borderId="0"/>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4" fillId="0" borderId="0"/>
    <xf numFmtId="0" fontId="1" fillId="0" borderId="0"/>
    <xf numFmtId="0" fontId="14" fillId="0" borderId="0"/>
    <xf numFmtId="0" fontId="102" fillId="6" borderId="73" applyNumberFormat="0" applyAlignment="0" applyProtection="0">
      <alignment vertical="center"/>
    </xf>
    <xf numFmtId="0" fontId="1" fillId="0" borderId="0"/>
    <xf numFmtId="0" fontId="15" fillId="25" borderId="0" applyNumberFormat="0" applyBorder="0" applyAlignment="0" applyProtection="0">
      <alignment vertical="center"/>
    </xf>
    <xf numFmtId="0" fontId="14" fillId="0" borderId="0"/>
    <xf numFmtId="0" fontId="15" fillId="25" borderId="0" applyNumberFormat="0" applyBorder="0" applyAlignment="0" applyProtection="0">
      <alignment vertical="center"/>
    </xf>
    <xf numFmtId="0" fontId="14" fillId="0" borderId="0"/>
    <xf numFmtId="183" fontId="0" fillId="0" borderId="0" applyFill="0" applyBorder="0" applyAlignment="0"/>
    <xf numFmtId="0" fontId="98" fillId="20" borderId="0" applyNumberFormat="0" applyBorder="0" applyAlignment="0" applyProtection="0">
      <alignment vertical="center"/>
    </xf>
    <xf numFmtId="0" fontId="14" fillId="0" borderId="0"/>
    <xf numFmtId="0" fontId="14" fillId="0" borderId="0"/>
    <xf numFmtId="0" fontId="88" fillId="0" borderId="0"/>
    <xf numFmtId="0" fontId="1" fillId="0" borderId="0"/>
    <xf numFmtId="0" fontId="15" fillId="25" borderId="0" applyNumberFormat="0" applyBorder="0" applyAlignment="0" applyProtection="0">
      <alignment vertical="center"/>
    </xf>
    <xf numFmtId="0" fontId="14"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xf numFmtId="0" fontId="14" fillId="0" borderId="0"/>
    <xf numFmtId="0" fontId="1" fillId="0" borderId="0"/>
    <xf numFmtId="0" fontId="93" fillId="0" borderId="72" applyNumberFormat="0" applyFill="0" applyAlignment="0" applyProtection="0">
      <alignment vertical="center"/>
    </xf>
    <xf numFmtId="0" fontId="0" fillId="0" borderId="0" applyNumberFormat="0" applyFont="0" applyFill="0" applyBorder="0" applyAlignment="0" applyProtection="0"/>
    <xf numFmtId="0" fontId="14" fillId="0" borderId="0"/>
    <xf numFmtId="0" fontId="128" fillId="0" borderId="0">
      <alignment vertical="top"/>
    </xf>
    <xf numFmtId="0" fontId="1" fillId="0" borderId="0"/>
    <xf numFmtId="225" fontId="0" fillId="0" borderId="0" applyFont="0" applyFill="0" applyBorder="0" applyAlignment="0" applyProtection="0"/>
    <xf numFmtId="0" fontId="14" fillId="0" borderId="0"/>
    <xf numFmtId="0" fontId="95" fillId="13" borderId="0" applyNumberFormat="0" applyBorder="0" applyAlignment="0" applyProtection="0">
      <alignment vertical="center"/>
    </xf>
    <xf numFmtId="39" fontId="14" fillId="0" borderId="0"/>
    <xf numFmtId="0" fontId="15" fillId="20" borderId="0" applyNumberFormat="0" applyBorder="0" applyAlignment="0" applyProtection="0">
      <alignment vertical="center"/>
    </xf>
    <xf numFmtId="0" fontId="96" fillId="0" borderId="0" applyFont="0" applyFill="0" applyBorder="0" applyAlignment="0" applyProtection="0"/>
    <xf numFmtId="0" fontId="0" fillId="0" borderId="0" applyFont="0" applyFill="0" applyBorder="0" applyAlignment="0" applyProtection="0"/>
    <xf numFmtId="0" fontId="15" fillId="13" borderId="0" applyNumberFormat="0" applyBorder="0" applyAlignment="0" applyProtection="0">
      <alignment vertical="center"/>
    </xf>
    <xf numFmtId="201" fontId="0" fillId="0" borderId="0" applyFont="0" applyFill="0" applyBorder="0" applyAlignment="0" applyProtection="0"/>
    <xf numFmtId="39" fontId="14" fillId="0" borderId="0"/>
    <xf numFmtId="0" fontId="121" fillId="0" borderId="0"/>
    <xf numFmtId="0" fontId="1" fillId="0" borderId="0"/>
    <xf numFmtId="0" fontId="132" fillId="0" borderId="0" applyNumberFormat="0" applyFill="0" applyBorder="0" applyAlignment="0" applyProtection="0">
      <alignment vertical="center"/>
    </xf>
    <xf numFmtId="43" fontId="1" fillId="0" borderId="0" applyFont="0" applyFill="0" applyBorder="0" applyAlignment="0" applyProtection="0"/>
    <xf numFmtId="0" fontId="1" fillId="0" borderId="0"/>
    <xf numFmtId="189" fontId="0" fillId="0" borderId="0" applyFont="0" applyFill="0" applyBorder="0" applyAlignment="0" applyProtection="0"/>
    <xf numFmtId="39" fontId="14" fillId="0" borderId="0"/>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0" fillId="0" borderId="0"/>
    <xf numFmtId="0" fontId="96" fillId="0" borderId="0" applyFont="0" applyFill="0" applyBorder="0" applyAlignment="0" applyProtection="0"/>
    <xf numFmtId="0" fontId="96" fillId="0" borderId="0" applyFont="0" applyFill="0" applyBorder="0" applyAlignment="0" applyProtection="0"/>
    <xf numFmtId="0" fontId="1" fillId="0" borderId="0"/>
    <xf numFmtId="220" fontId="0" fillId="0" borderId="12"/>
    <xf numFmtId="0" fontId="1" fillId="0" borderId="0"/>
    <xf numFmtId="10" fontId="0" fillId="0" borderId="0" applyFont="0" applyFill="0" applyBorder="0" applyAlignment="0" applyProtection="0"/>
    <xf numFmtId="0" fontId="1" fillId="0" borderId="0"/>
    <xf numFmtId="0" fontId="14" fillId="0" borderId="0" applyNumberFormat="0" applyFill="0" applyBorder="0" applyAlignment="0" applyProtection="0">
      <alignment horizontal="left"/>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0" borderId="0" applyNumberFormat="0" applyBorder="0" applyAlignment="0" applyProtection="0">
      <alignment vertical="center"/>
    </xf>
    <xf numFmtId="220" fontId="0" fillId="0" borderId="0" applyFont="0" applyFill="0" applyBorder="0" applyAlignment="0" applyProtection="0"/>
    <xf numFmtId="0" fontId="14" fillId="0" borderId="0">
      <alignment vertical="center"/>
    </xf>
    <xf numFmtId="0" fontId="123" fillId="22" borderId="0" applyNumberFormat="0" applyBorder="0" applyAlignment="0" applyProtection="0">
      <alignment vertical="center"/>
    </xf>
    <xf numFmtId="195" fontId="1" fillId="0" borderId="0" applyFill="0" applyBorder="0" applyAlignment="0"/>
    <xf numFmtId="0" fontId="1" fillId="0" borderId="0"/>
    <xf numFmtId="0" fontId="0" fillId="0" borderId="0" applyNumberFormat="0" applyFont="0" applyFill="0" applyBorder="0" applyAlignment="0" applyProtection="0"/>
    <xf numFmtId="0" fontId="1" fillId="0" borderId="0">
      <protection locked="0"/>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pplyNumberFormat="0" applyFill="0" applyBorder="0" applyAlignment="0" applyProtection="0">
      <alignment horizontal="left"/>
    </xf>
    <xf numFmtId="2" fontId="0" fillId="0" borderId="0" applyFont="0" applyFill="0" applyBorder="0" applyAlignment="0" applyProtection="0"/>
    <xf numFmtId="0" fontId="1" fillId="0" borderId="0"/>
    <xf numFmtId="0" fontId="15" fillId="25" borderId="0" applyNumberFormat="0" applyBorder="0" applyAlignment="0" applyProtection="0">
      <alignment vertical="center"/>
    </xf>
    <xf numFmtId="0" fontId="88" fillId="0" borderId="0"/>
    <xf numFmtId="0" fontId="1" fillId="0" borderId="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30" borderId="0" applyNumberFormat="0" applyBorder="0" applyAlignment="0" applyProtection="0">
      <alignment vertical="center"/>
    </xf>
    <xf numFmtId="220" fontId="0" fillId="0" borderId="0" applyFont="0" applyFill="0" applyBorder="0" applyAlignment="0" applyProtection="0"/>
    <xf numFmtId="0" fontId="0" fillId="0" borderId="0" applyFont="0" applyFill="0" applyBorder="0" applyAlignment="0" applyProtection="0"/>
    <xf numFmtId="0" fontId="0" fillId="0" borderId="0"/>
    <xf numFmtId="206" fontId="155" fillId="0" borderId="0" applyFont="0" applyFill="0" applyBorder="0" applyAlignment="0" applyProtection="0"/>
    <xf numFmtId="0" fontId="0" fillId="0" borderId="0"/>
    <xf numFmtId="0" fontId="15" fillId="20" borderId="0" applyNumberFormat="0" applyBorder="0" applyAlignment="0" applyProtection="0">
      <alignment vertical="center"/>
    </xf>
    <xf numFmtId="0" fontId="1" fillId="0" borderId="0"/>
    <xf numFmtId="0" fontId="1" fillId="0" borderId="0"/>
    <xf numFmtId="0" fontId="0" fillId="0" borderId="0" applyFont="0" applyFill="0" applyBorder="0" applyAlignment="0" applyProtection="0"/>
    <xf numFmtId="0" fontId="93" fillId="0" borderId="72" applyNumberFormat="0" applyFill="0" applyAlignment="0" applyProtection="0">
      <alignment vertical="center"/>
    </xf>
    <xf numFmtId="0" fontId="1" fillId="0" borderId="0"/>
    <xf numFmtId="0" fontId="0" fillId="0" borderId="0" applyFont="0" applyFill="0" applyBorder="0" applyAlignment="0" applyProtection="0"/>
    <xf numFmtId="0" fontId="2" fillId="0" borderId="0"/>
    <xf numFmtId="0" fontId="0" fillId="0" borderId="0" applyFont="0" applyFill="0" applyBorder="0" applyAlignment="0" applyProtection="0"/>
    <xf numFmtId="0" fontId="1" fillId="0" borderId="0"/>
    <xf numFmtId="0" fontId="15" fillId="23" borderId="0" applyNumberFormat="0" applyBorder="0" applyAlignment="0" applyProtection="0">
      <alignment vertical="center"/>
    </xf>
    <xf numFmtId="0" fontId="0" fillId="0" borderId="0" applyFont="0" applyFill="0" applyBorder="0" applyAlignment="0" applyProtection="0"/>
    <xf numFmtId="0" fontId="1" fillId="0" borderId="0"/>
    <xf numFmtId="0" fontId="15" fillId="6" borderId="0" applyNumberFormat="0" applyBorder="0" applyAlignment="0" applyProtection="0">
      <alignment vertical="center"/>
    </xf>
    <xf numFmtId="0" fontId="1" fillId="0" borderId="0"/>
    <xf numFmtId="0" fontId="0" fillId="0" borderId="0" applyFont="0" applyFill="0" applyBorder="0" applyAlignment="0" applyProtection="0"/>
    <xf numFmtId="0" fontId="122" fillId="22" borderId="0" applyNumberFormat="0" applyBorder="0" applyAlignment="0" applyProtection="0">
      <alignment vertical="center"/>
    </xf>
    <xf numFmtId="0" fontId="15" fillId="6" borderId="0" applyNumberFormat="0" applyBorder="0" applyAlignment="0" applyProtection="0">
      <alignment vertical="center"/>
    </xf>
    <xf numFmtId="0" fontId="1" fillId="0" borderId="0"/>
    <xf numFmtId="0" fontId="1" fillId="0" borderId="0"/>
    <xf numFmtId="209" fontId="1" fillId="0" borderId="0" applyFill="0" applyBorder="0" applyAlignment="0"/>
    <xf numFmtId="0" fontId="0" fillId="0" borderId="0" applyFont="0" applyFill="0" applyBorder="0" applyAlignment="0" applyProtection="0"/>
    <xf numFmtId="0" fontId="0" fillId="0" borderId="0" applyFont="0" applyFill="0" applyBorder="0" applyAlignment="0" applyProtection="0"/>
    <xf numFmtId="0" fontId="15" fillId="6" borderId="0" applyNumberFormat="0" applyBorder="0" applyAlignment="0" applyProtection="0">
      <alignment vertical="center"/>
    </xf>
    <xf numFmtId="0" fontId="0" fillId="0" borderId="0" applyFont="0" applyFill="0" applyBorder="0" applyAlignment="0" applyProtection="0"/>
    <xf numFmtId="0" fontId="0" fillId="0" borderId="0" applyFont="0" applyFill="0" applyBorder="0" applyAlignment="0" applyProtection="0"/>
    <xf numFmtId="0" fontId="14" fillId="0" borderId="0">
      <alignment vertical="center"/>
    </xf>
    <xf numFmtId="49" fontId="6" fillId="0" borderId="0" applyProtection="0">
      <alignment horizontal="left"/>
    </xf>
    <xf numFmtId="0" fontId="0" fillId="0" borderId="0" applyFont="0" applyFill="0" applyBorder="0" applyAlignment="0" applyProtection="0"/>
    <xf numFmtId="0" fontId="0" fillId="0" borderId="0" applyFont="0" applyFill="0" applyBorder="0" applyAlignment="0" applyProtection="0"/>
    <xf numFmtId="0" fontId="1" fillId="0" borderId="0"/>
    <xf numFmtId="0" fontId="1" fillId="0" borderId="0"/>
    <xf numFmtId="0" fontId="0" fillId="0" borderId="0" applyFont="0" applyFill="0" applyBorder="0" applyAlignment="0" applyProtection="0"/>
    <xf numFmtId="0" fontId="0" fillId="0" borderId="0" applyFont="0" applyFill="0" applyBorder="0" applyAlignment="0" applyProtection="0"/>
    <xf numFmtId="184" fontId="14" fillId="0" borderId="0" applyNumberFormat="0" applyFill="0" applyBorder="0" applyAlignment="0" applyProtection="0">
      <alignment horizontal="left"/>
    </xf>
    <xf numFmtId="0" fontId="1" fillId="0" borderId="0"/>
    <xf numFmtId="0" fontId="97" fillId="0" borderId="0" applyNumberFormat="0" applyFill="0" applyBorder="0" applyAlignment="0" applyProtection="0">
      <alignment vertical="center"/>
    </xf>
    <xf numFmtId="0" fontId="1" fillId="0" borderId="0"/>
    <xf numFmtId="0" fontId="0" fillId="0" borderId="0" applyFont="0" applyFill="0" applyBorder="0" applyAlignment="0" applyProtection="0"/>
    <xf numFmtId="0" fontId="0" fillId="0" borderId="0" applyFont="0" applyFill="0" applyBorder="0" applyAlignment="0" applyProtection="0"/>
    <xf numFmtId="0" fontId="1" fillId="0" borderId="0"/>
    <xf numFmtId="0" fontId="15" fillId="3" borderId="0" applyNumberFormat="0" applyBorder="0" applyAlignment="0" applyProtection="0">
      <alignment vertical="center"/>
    </xf>
    <xf numFmtId="0" fontId="0" fillId="0" borderId="0" applyNumberFormat="0" applyFont="0" applyFill="0" applyBorder="0" applyAlignment="0" applyProtection="0"/>
    <xf numFmtId="0" fontId="15" fillId="3" borderId="0" applyNumberFormat="0" applyBorder="0" applyAlignment="0" applyProtection="0">
      <alignment vertical="center"/>
    </xf>
    <xf numFmtId="0" fontId="98" fillId="23"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5" fillId="6" borderId="0" applyNumberFormat="0" applyBorder="0" applyAlignment="0" applyProtection="0">
      <alignment vertical="center"/>
    </xf>
    <xf numFmtId="182" fontId="14" fillId="12" borderId="0"/>
    <xf numFmtId="0" fontId="95" fillId="30" borderId="0" applyNumberFormat="0" applyBorder="0" applyAlignment="0" applyProtection="0">
      <alignment vertical="center"/>
    </xf>
    <xf numFmtId="0" fontId="0" fillId="0" borderId="0" applyFont="0" applyFill="0" applyBorder="0" applyAlignment="0" applyProtection="0"/>
    <xf numFmtId="0" fontId="0" fillId="0" borderId="0" applyFont="0" applyFill="0" applyBorder="0" applyAlignment="0" applyProtection="0"/>
    <xf numFmtId="0" fontId="14" fillId="0" borderId="0" applyNumberFormat="0" applyFill="0" applyBorder="0" applyAlignment="0" applyProtection="0">
      <alignment horizontal="left"/>
    </xf>
    <xf numFmtId="0" fontId="1" fillId="0" borderId="0"/>
    <xf numFmtId="0" fontId="130" fillId="0" borderId="80" applyNumberFormat="0" applyFill="0" applyAlignment="0" applyProtection="0">
      <alignment vertical="center"/>
    </xf>
    <xf numFmtId="0" fontId="0" fillId="0" borderId="0" applyFont="0" applyFill="0" applyBorder="0" applyAlignment="0" applyProtection="0"/>
    <xf numFmtId="0" fontId="0" fillId="0" borderId="0" applyFont="0" applyFill="0" applyBorder="0" applyAlignment="0" applyProtection="0"/>
    <xf numFmtId="0" fontId="1" fillId="0" borderId="0"/>
    <xf numFmtId="0" fontId="2" fillId="0" borderId="0"/>
    <xf numFmtId="0" fontId="14" fillId="0" borderId="0">
      <alignment vertical="center"/>
    </xf>
    <xf numFmtId="0" fontId="0" fillId="0" borderId="0" applyFont="0" applyFill="0" applyBorder="0" applyAlignment="0" applyProtection="0"/>
    <xf numFmtId="0" fontId="1" fillId="0" borderId="0"/>
    <xf numFmtId="0" fontId="2" fillId="0" borderId="0"/>
    <xf numFmtId="0" fontId="14" fillId="0" borderId="0">
      <alignment vertical="center"/>
    </xf>
    <xf numFmtId="0" fontId="96" fillId="0" borderId="0" applyFont="0" applyFill="0" applyBorder="0" applyAlignment="0" applyProtection="0"/>
    <xf numFmtId="0" fontId="0" fillId="0" borderId="0" applyFont="0" applyFill="0" applyBorder="0" applyAlignment="0" applyProtection="0"/>
    <xf numFmtId="0" fontId="15" fillId="15" borderId="0" applyNumberFormat="0" applyBorder="0" applyAlignment="0" applyProtection="0">
      <alignment vertical="center"/>
    </xf>
    <xf numFmtId="0" fontId="14" fillId="0" borderId="0" applyNumberFormat="0" applyFill="0" applyBorder="0" applyAlignment="0" applyProtection="0">
      <alignment horizontal="left"/>
    </xf>
    <xf numFmtId="0" fontId="96" fillId="0" borderId="0" applyFont="0" applyFill="0" applyBorder="0" applyAlignment="0" applyProtection="0"/>
    <xf numFmtId="0" fontId="96" fillId="0" borderId="0" applyFont="0" applyFill="0" applyBorder="0" applyAlignment="0" applyProtection="0"/>
    <xf numFmtId="0" fontId="96" fillId="0" borderId="0" applyFont="0" applyFill="0" applyBorder="0" applyAlignment="0" applyProtection="0"/>
    <xf numFmtId="0" fontId="15" fillId="15" borderId="0" applyNumberFormat="0" applyBorder="0" applyAlignment="0" applyProtection="0">
      <alignment vertical="center"/>
    </xf>
    <xf numFmtId="0" fontId="96" fillId="0" borderId="0" applyFont="0" applyFill="0" applyBorder="0" applyAlignment="0" applyProtection="0"/>
    <xf numFmtId="0" fontId="14" fillId="0" borderId="0"/>
    <xf numFmtId="0" fontId="14" fillId="0" borderId="0"/>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 fillId="0" borderId="0"/>
    <xf numFmtId="9" fontId="0" fillId="0" borderId="0" applyFont="0" applyFill="0" applyBorder="0" applyAlignment="0" applyProtection="0"/>
    <xf numFmtId="0" fontId="0" fillId="0" borderId="0" applyFont="0" applyFill="0" applyBorder="0" applyAlignment="0" applyProtection="0"/>
    <xf numFmtId="0" fontId="96" fillId="0" borderId="0" applyFont="0" applyFill="0" applyBorder="0" applyAlignment="0" applyProtection="0"/>
    <xf numFmtId="0" fontId="15" fillId="15" borderId="0" applyNumberFormat="0" applyBorder="0" applyAlignment="0" applyProtection="0">
      <alignment vertical="center"/>
    </xf>
    <xf numFmtId="0" fontId="96" fillId="0" borderId="0" applyFont="0" applyFill="0" applyBorder="0" applyAlignment="0" applyProtection="0"/>
    <xf numFmtId="182" fontId="14" fillId="12" borderId="0"/>
    <xf numFmtId="0" fontId="1" fillId="0" borderId="0"/>
    <xf numFmtId="0" fontId="0" fillId="0" borderId="0" applyFont="0" applyFill="0">
      <alignment horizontal="fill"/>
    </xf>
    <xf numFmtId="0" fontId="0" fillId="0" borderId="0" applyFont="0" applyFill="0">
      <alignment horizontal="fill"/>
    </xf>
    <xf numFmtId="9" fontId="0" fillId="0" borderId="0" applyFont="0" applyFill="0" applyBorder="0" applyAlignment="0" applyProtection="0"/>
    <xf numFmtId="0" fontId="1" fillId="0" borderId="0"/>
    <xf numFmtId="0" fontId="0" fillId="0" borderId="0" applyFont="0" applyFill="0" applyBorder="0" applyAlignment="0" applyProtection="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6" fillId="0" borderId="0" applyFont="0" applyFill="0" applyBorder="0" applyAlignment="0" applyProtection="0"/>
    <xf numFmtId="0" fontId="96" fillId="0" borderId="0" applyFont="0" applyFill="0" applyBorder="0" applyAlignment="0" applyProtection="0"/>
    <xf numFmtId="0" fontId="1" fillId="0" borderId="0"/>
    <xf numFmtId="0" fontId="96" fillId="0" borderId="0" applyFont="0" applyFill="0" applyBorder="0" applyAlignment="0" applyProtection="0"/>
    <xf numFmtId="0" fontId="1" fillId="0" borderId="0"/>
    <xf numFmtId="0" fontId="95" fillId="23" borderId="0" applyNumberFormat="0" applyBorder="0" applyAlignment="0" applyProtection="0">
      <alignment vertical="center"/>
    </xf>
    <xf numFmtId="0" fontId="0" fillId="0" borderId="0"/>
    <xf numFmtId="0" fontId="0" fillId="0" borderId="0" applyFont="0" applyFill="0" applyBorder="0" applyAlignment="0" applyProtection="0"/>
    <xf numFmtId="0" fontId="15" fillId="13" borderId="0" applyNumberFormat="0" applyBorder="0" applyAlignment="0" applyProtection="0">
      <alignment vertical="center"/>
    </xf>
    <xf numFmtId="0" fontId="15" fillId="3" borderId="0" applyNumberFormat="0" applyBorder="0" applyAlignment="0" applyProtection="0">
      <alignment vertical="center"/>
    </xf>
    <xf numFmtId="0" fontId="1" fillId="0" borderId="0"/>
    <xf numFmtId="0" fontId="1" fillId="0" borderId="0"/>
    <xf numFmtId="0" fontId="149" fillId="0" borderId="0"/>
    <xf numFmtId="0" fontId="15" fillId="6" borderId="0" applyNumberFormat="0" applyBorder="0" applyAlignment="0" applyProtection="0">
      <alignment vertical="center"/>
    </xf>
    <xf numFmtId="182" fontId="14" fillId="12" borderId="0"/>
    <xf numFmtId="0" fontId="1" fillId="0" borderId="0"/>
    <xf numFmtId="0" fontId="120" fillId="6" borderId="75" applyNumberFormat="0" applyAlignment="0" applyProtection="0">
      <alignment vertical="center"/>
    </xf>
    <xf numFmtId="185" fontId="6" fillId="0" borderId="0" applyFill="0" applyBorder="0" applyProtection="0">
      <alignment horizontal="right"/>
    </xf>
    <xf numFmtId="0" fontId="0" fillId="0" borderId="0" applyFont="0" applyFill="0" applyBorder="0" applyAlignment="0" applyProtection="0"/>
    <xf numFmtId="0" fontId="96" fillId="0" borderId="0" applyFont="0" applyFill="0" applyBorder="0" applyAlignment="0" applyProtection="0"/>
    <xf numFmtId="0" fontId="120" fillId="6" borderId="75" applyNumberFormat="0" applyAlignment="0" applyProtection="0">
      <alignment vertical="center"/>
    </xf>
    <xf numFmtId="0" fontId="100" fillId="2" borderId="0" applyNumberFormat="0" applyBorder="0" applyAlignment="0" applyProtection="0">
      <alignment vertical="center"/>
    </xf>
    <xf numFmtId="0" fontId="1" fillId="0" borderId="0"/>
    <xf numFmtId="0" fontId="0" fillId="0" borderId="0" applyFont="0" applyFill="0" applyBorder="0" applyAlignment="0" applyProtection="0"/>
    <xf numFmtId="0" fontId="95" fillId="23" borderId="0" applyNumberFormat="0" applyBorder="0" applyAlignment="0" applyProtection="0">
      <alignment vertical="center"/>
    </xf>
    <xf numFmtId="0" fontId="1"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 fillId="0" borderId="0"/>
    <xf numFmtId="39" fontId="14" fillId="0" borderId="0"/>
    <xf numFmtId="0" fontId="98" fillId="18" borderId="0" applyNumberFormat="0" applyBorder="0" applyAlignment="0" applyProtection="0">
      <alignment vertical="center"/>
    </xf>
    <xf numFmtId="0" fontId="1" fillId="0" borderId="0"/>
    <xf numFmtId="0" fontId="96" fillId="0" borderId="0" applyFont="0" applyFill="0" applyBorder="0" applyAlignment="0" applyProtection="0"/>
    <xf numFmtId="0" fontId="1" fillId="0" borderId="0"/>
    <xf numFmtId="0" fontId="0" fillId="0" borderId="0" applyFont="0" applyFill="0" applyBorder="0" applyAlignment="0" applyProtection="0"/>
    <xf numFmtId="0" fontId="0" fillId="0" borderId="0" applyNumberFormat="0" applyFont="0" applyFill="0" applyBorder="0" applyAlignment="0" applyProtection="0"/>
    <xf numFmtId="0" fontId="0" fillId="0" borderId="0" applyFont="0" applyFill="0" applyBorder="0" applyAlignment="0" applyProtection="0"/>
    <xf numFmtId="49" fontId="6" fillId="0" borderId="0" applyProtection="0">
      <alignment horizontal="left"/>
    </xf>
    <xf numFmtId="0" fontId="0" fillId="0" borderId="0" applyFont="0" applyFill="0" applyBorder="0" applyAlignment="0" applyProtection="0"/>
    <xf numFmtId="4" fontId="126" fillId="0" borderId="0">
      <alignment vertical="center"/>
    </xf>
    <xf numFmtId="0" fontId="14" fillId="0" borderId="0"/>
    <xf numFmtId="0" fontId="0" fillId="0" borderId="0" applyFont="0" applyFill="0" applyBorder="0" applyAlignment="0" applyProtection="0"/>
    <xf numFmtId="0" fontId="15" fillId="25"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0" fontId="0" fillId="0" borderId="0" applyFont="0" applyFill="0" applyBorder="0" applyAlignment="0" applyProtection="0"/>
    <xf numFmtId="0" fontId="1" fillId="0" borderId="0"/>
    <xf numFmtId="0" fontId="0" fillId="0" borderId="0" applyFont="0" applyFill="0" applyBorder="0" applyAlignment="0" applyProtection="0"/>
    <xf numFmtId="0" fontId="1" fillId="0" borderId="0"/>
    <xf numFmtId="0" fontId="1" fillId="0" borderId="0"/>
    <xf numFmtId="0" fontId="1" fillId="0" borderId="0">
      <protection locked="0"/>
    </xf>
    <xf numFmtId="0" fontId="0" fillId="0" borderId="0" applyNumberFormat="0" applyFont="0" applyFill="0" applyBorder="0" applyAlignment="0" applyProtection="0"/>
    <xf numFmtId="0" fontId="2" fillId="0" borderId="0" applyFill="0" applyBorder="0" applyAlignment="0"/>
    <xf numFmtId="0" fontId="96" fillId="0" borderId="0" applyFont="0" applyFill="0" applyBorder="0" applyAlignment="0" applyProtection="0"/>
    <xf numFmtId="0" fontId="1" fillId="0" borderId="0"/>
    <xf numFmtId="0" fontId="0" fillId="0" borderId="0" applyFill="0" applyBorder="0">
      <alignment horizontal="right"/>
    </xf>
    <xf numFmtId="0" fontId="1" fillId="0" borderId="0"/>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5" fillId="23" borderId="0" applyNumberFormat="0" applyBorder="0" applyAlignment="0" applyProtection="0">
      <alignment vertical="center"/>
    </xf>
    <xf numFmtId="0" fontId="0" fillId="0" borderId="0" applyNumberFormat="0" applyFont="0" applyFill="0" applyBorder="0" applyAlignment="0" applyProtection="0"/>
    <xf numFmtId="217" fontId="6" fillId="0" borderId="0"/>
    <xf numFmtId="0" fontId="96" fillId="0" borderId="0" applyFont="0" applyFill="0" applyBorder="0" applyAlignment="0" applyProtection="0"/>
    <xf numFmtId="0" fontId="1" fillId="0" borderId="0"/>
    <xf numFmtId="0" fontId="2" fillId="0" borderId="0"/>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 fillId="0" borderId="0"/>
    <xf numFmtId="0" fontId="0" fillId="0" borderId="0" applyFill="0" applyBorder="0">
      <alignment horizontal="right"/>
    </xf>
    <xf numFmtId="49" fontId="6" fillId="0" borderId="0" applyProtection="0">
      <alignment horizontal="left"/>
    </xf>
    <xf numFmtId="0" fontId="1" fillId="0" borderId="0"/>
    <xf numFmtId="0" fontId="1" fillId="0" borderId="0"/>
    <xf numFmtId="0" fontId="0" fillId="0" borderId="0" applyNumberFormat="0" applyFont="0" applyFill="0" applyBorder="0" applyAlignment="0" applyProtection="0"/>
    <xf numFmtId="0" fontId="96" fillId="0" borderId="0" applyFont="0" applyFill="0" applyBorder="0" applyAlignment="0" applyProtection="0"/>
    <xf numFmtId="0" fontId="1" fillId="0" borderId="0"/>
    <xf numFmtId="0" fontId="1"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15" fillId="20" borderId="0" applyNumberFormat="0" applyBorder="0" applyAlignment="0" applyProtection="0">
      <alignment vertical="center"/>
    </xf>
    <xf numFmtId="0" fontId="88" fillId="0" borderId="0"/>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 fillId="0" borderId="0"/>
    <xf numFmtId="0" fontId="95" fillId="3" borderId="0" applyNumberFormat="0" applyBorder="0" applyAlignment="0" applyProtection="0">
      <alignment vertical="center"/>
    </xf>
    <xf numFmtId="176" fontId="14" fillId="12" borderId="0"/>
    <xf numFmtId="176" fontId="14" fillId="12" borderId="0"/>
    <xf numFmtId="49" fontId="6" fillId="0" borderId="0" applyProtection="0">
      <alignment horizontal="left"/>
    </xf>
    <xf numFmtId="0" fontId="1" fillId="0" borderId="0"/>
    <xf numFmtId="0" fontId="96" fillId="0" borderId="0" applyFont="0" applyFill="0" applyBorder="0" applyAlignment="0" applyProtection="0"/>
    <xf numFmtId="3" fontId="160" fillId="0" borderId="0" applyFont="0" applyFill="0" applyBorder="0" applyAlignment="0" applyProtection="0"/>
    <xf numFmtId="184" fontId="14" fillId="0" borderId="0" applyNumberFormat="0" applyFill="0" applyBorder="0" applyAlignment="0" applyProtection="0">
      <alignment horizontal="left"/>
    </xf>
    <xf numFmtId="0" fontId="158" fillId="0" borderId="0" applyNumberFormat="0" applyFill="0" applyBorder="0" applyAlignment="0" applyProtection="0"/>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 fillId="0" borderId="0"/>
    <xf numFmtId="0" fontId="1" fillId="0" borderId="0"/>
    <xf numFmtId="0" fontId="0" fillId="0" borderId="0" applyFont="0" applyFill="0" applyBorder="0" applyAlignment="0" applyProtection="0"/>
    <xf numFmtId="176" fontId="14" fillId="12" borderId="0"/>
    <xf numFmtId="49" fontId="6" fillId="0" borderId="0" applyProtection="0">
      <alignment horizontal="left"/>
    </xf>
    <xf numFmtId="0" fontId="0" fillId="0" borderId="0" applyNumberFormat="0" applyFont="0" applyFill="0" applyBorder="0" applyAlignment="0" applyProtection="0"/>
    <xf numFmtId="0" fontId="0" fillId="0" borderId="0" applyFont="0" applyFill="0" applyBorder="0" applyAlignment="0" applyProtection="0"/>
    <xf numFmtId="0" fontId="15" fillId="15" borderId="0" applyNumberFormat="0" applyBorder="0" applyAlignment="0" applyProtection="0">
      <alignment vertical="center"/>
    </xf>
    <xf numFmtId="43" fontId="1" fillId="0" borderId="0" applyFont="0" applyFill="0" applyBorder="0" applyAlignment="0" applyProtection="0"/>
    <xf numFmtId="0" fontId="14" fillId="0" borderId="0"/>
    <xf numFmtId="0" fontId="0" fillId="0" borderId="0" applyFont="0" applyFill="0" applyBorder="0" applyAlignment="0" applyProtection="0"/>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96" fillId="0" borderId="0" applyFont="0" applyFill="0" applyBorder="0" applyAlignment="0" applyProtection="0"/>
    <xf numFmtId="0" fontId="1" fillId="0" borderId="0"/>
    <xf numFmtId="0" fontId="1" fillId="0" borderId="0"/>
    <xf numFmtId="0" fontId="113" fillId="23" borderId="0" applyNumberFormat="0" applyBorder="0" applyAlignment="0" applyProtection="0">
      <alignment vertical="center"/>
    </xf>
    <xf numFmtId="0" fontId="15" fillId="6" borderId="0" applyNumberFormat="0" applyBorder="0" applyAlignment="0" applyProtection="0">
      <alignment vertical="center"/>
    </xf>
    <xf numFmtId="176" fontId="14" fillId="16" borderId="0"/>
    <xf numFmtId="176" fontId="14" fillId="16"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 fillId="0" borderId="0"/>
    <xf numFmtId="0" fontId="15" fillId="20" borderId="0" applyNumberFormat="0" applyBorder="0" applyAlignment="0" applyProtection="0">
      <alignment vertical="center"/>
    </xf>
    <xf numFmtId="0" fontId="14" fillId="0" borderId="0"/>
    <xf numFmtId="0" fontId="1" fillId="0" borderId="0"/>
    <xf numFmtId="0" fontId="1" fillId="0" borderId="0"/>
    <xf numFmtId="0" fontId="0" fillId="0" borderId="0" applyNumberFormat="0" applyFont="0" applyFill="0" applyBorder="0" applyAlignment="0" applyProtection="0"/>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96" fillId="0" borderId="0" applyFont="0" applyFill="0" applyBorder="0" applyAlignment="0" applyProtection="0"/>
    <xf numFmtId="0" fontId="14" fillId="0" borderId="0"/>
    <xf numFmtId="0" fontId="1" fillId="0" borderId="0"/>
    <xf numFmtId="0" fontId="15" fillId="17" borderId="0" applyNumberFormat="0" applyBorder="0" applyAlignment="0" applyProtection="0">
      <alignment vertical="center"/>
    </xf>
    <xf numFmtId="43" fontId="0" fillId="0" borderId="0" applyFont="0" applyFill="0" applyBorder="0" applyAlignment="0" applyProtection="0"/>
    <xf numFmtId="0" fontId="0" fillId="0" borderId="0" applyNumberFormat="0" applyFont="0" applyFill="0" applyBorder="0" applyAlignment="0" applyProtection="0"/>
    <xf numFmtId="0" fontId="95" fillId="3" borderId="0" applyNumberFormat="0" applyBorder="0" applyAlignment="0" applyProtection="0">
      <alignment vertical="center"/>
    </xf>
    <xf numFmtId="184" fontId="14" fillId="0" borderId="0" applyNumberFormat="0" applyFill="0" applyBorder="0" applyAlignment="0" applyProtection="0">
      <alignment horizontal="left"/>
    </xf>
    <xf numFmtId="0" fontId="0" fillId="0" borderId="0" applyFont="0" applyFill="0" applyBorder="0" applyAlignment="0" applyProtection="0"/>
    <xf numFmtId="0" fontId="15" fillId="15" borderId="0" applyNumberFormat="0" applyBorder="0" applyAlignment="0" applyProtection="0">
      <alignment vertical="center"/>
    </xf>
    <xf numFmtId="184" fontId="14" fillId="0" borderId="0" applyNumberFormat="0" applyFill="0" applyBorder="0" applyAlignment="0" applyProtection="0">
      <alignment horizontal="left"/>
    </xf>
    <xf numFmtId="0" fontId="15" fillId="20" borderId="0" applyNumberFormat="0" applyBorder="0" applyAlignment="0" applyProtection="0">
      <alignment vertical="center"/>
    </xf>
    <xf numFmtId="0" fontId="95" fillId="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6" fillId="0" borderId="0" applyFont="0" applyFill="0" applyBorder="0" applyAlignment="0" applyProtection="0"/>
    <xf numFmtId="0" fontId="0" fillId="0" borderId="0" applyFont="0" applyFill="0" applyBorder="0" applyAlignment="0" applyProtection="0"/>
    <xf numFmtId="0" fontId="98" fillId="28" borderId="0" applyNumberFormat="0" applyBorder="0" applyAlignment="0" applyProtection="0">
      <alignment vertical="center"/>
    </xf>
    <xf numFmtId="43" fontId="14" fillId="0" borderId="0" applyFont="0" applyFill="0" applyBorder="0" applyAlignment="0" applyProtection="0"/>
    <xf numFmtId="0" fontId="15" fillId="17" borderId="0" applyNumberFormat="0" applyBorder="0" applyAlignment="0" applyProtection="0">
      <alignment vertical="center"/>
    </xf>
    <xf numFmtId="9" fontId="0" fillId="0" borderId="0" applyFont="0" applyFill="0" applyBorder="0" applyAlignment="0" applyProtection="0"/>
    <xf numFmtId="0" fontId="96" fillId="0" borderId="0" applyFont="0" applyFill="0" applyBorder="0" applyAlignment="0" applyProtection="0"/>
    <xf numFmtId="0" fontId="96" fillId="0" borderId="0" applyFont="0" applyFill="0" applyBorder="0" applyAlignment="0" applyProtection="0"/>
    <xf numFmtId="0" fontId="14" fillId="0" borderId="0">
      <alignment vertical="center"/>
    </xf>
    <xf numFmtId="0" fontId="1" fillId="0" borderId="0"/>
    <xf numFmtId="0" fontId="15" fillId="6" borderId="0" applyNumberFormat="0" applyBorder="0" applyAlignment="0" applyProtection="0">
      <alignment vertical="center"/>
    </xf>
    <xf numFmtId="0" fontId="113" fillId="35" borderId="0" applyNumberFormat="0" applyBorder="0" applyAlignment="0" applyProtection="0">
      <alignment vertical="center"/>
    </xf>
    <xf numFmtId="0" fontId="1" fillId="0" borderId="0"/>
    <xf numFmtId="0" fontId="0" fillId="0" borderId="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Font="0" applyFill="0" applyBorder="0" applyAlignment="0" applyProtection="0"/>
    <xf numFmtId="0" fontId="0" fillId="0" borderId="0" applyFont="0" applyFill="0" applyBorder="0" applyAlignment="0" applyProtection="0"/>
    <xf numFmtId="0" fontId="14" fillId="0" borderId="0">
      <alignment vertical="center"/>
    </xf>
    <xf numFmtId="0" fontId="14" fillId="0" borderId="0">
      <alignment vertical="center"/>
    </xf>
    <xf numFmtId="0" fontId="96" fillId="0" borderId="0" applyFont="0" applyFill="0" applyBorder="0" applyAlignment="0" applyProtection="0"/>
    <xf numFmtId="0" fontId="96"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1" fillId="0" borderId="0"/>
    <xf numFmtId="0" fontId="15" fillId="23" borderId="0" applyNumberFormat="0" applyBorder="0" applyAlignment="0" applyProtection="0">
      <alignment vertical="center"/>
    </xf>
    <xf numFmtId="0" fontId="123" fillId="22" borderId="0" applyNumberFormat="0" applyBorder="0" applyAlignment="0" applyProtection="0">
      <alignment vertical="center"/>
    </xf>
    <xf numFmtId="0" fontId="1" fillId="0" borderId="0"/>
    <xf numFmtId="0" fontId="1" fillId="0" borderId="0"/>
    <xf numFmtId="0" fontId="14" fillId="0" borderId="0">
      <alignment vertical="center"/>
    </xf>
    <xf numFmtId="0" fontId="14" fillId="0" borderId="0">
      <alignment vertical="center"/>
    </xf>
    <xf numFmtId="0" fontId="0" fillId="0" borderId="0" applyFont="0" applyFill="0" applyBorder="0" applyAlignment="0" applyProtection="0"/>
    <xf numFmtId="0" fontId="0" fillId="0" borderId="0" applyFont="0" applyFill="0" applyBorder="0" applyAlignment="0" applyProtection="0"/>
    <xf numFmtId="49" fontId="6" fillId="0" borderId="0" applyProtection="0">
      <alignment horizontal="left"/>
    </xf>
    <xf numFmtId="0" fontId="96" fillId="0" borderId="0" applyFont="0" applyFill="0" applyBorder="0" applyAlignment="0" applyProtection="0"/>
    <xf numFmtId="0" fontId="96" fillId="0" borderId="0" applyFont="0" applyFill="0" applyBorder="0" applyAlignment="0" applyProtection="0"/>
    <xf numFmtId="0" fontId="1" fillId="0" borderId="0">
      <protection locked="0"/>
    </xf>
    <xf numFmtId="0" fontId="15" fillId="25"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0" fillId="18" borderId="0" applyNumberFormat="0" applyFont="0" applyBorder="0" applyAlignment="0" applyProtection="0">
      <alignment horizontal="right"/>
    </xf>
    <xf numFmtId="0" fontId="95" fillId="13" borderId="0" applyNumberFormat="0" applyBorder="0" applyAlignment="0" applyProtection="0">
      <alignment vertical="center"/>
    </xf>
    <xf numFmtId="0" fontId="15" fillId="3"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95" fillId="13" borderId="0" applyNumberFormat="0" applyBorder="0" applyAlignment="0" applyProtection="0">
      <alignment vertical="center"/>
    </xf>
    <xf numFmtId="0" fontId="1" fillId="0" borderId="0"/>
    <xf numFmtId="0" fontId="1" fillId="0" borderId="0"/>
    <xf numFmtId="0" fontId="15" fillId="6" borderId="0" applyNumberFormat="0" applyBorder="0" applyAlignment="0" applyProtection="0">
      <alignment vertical="center"/>
    </xf>
    <xf numFmtId="182" fontId="14" fillId="12" borderId="0"/>
    <xf numFmtId="0" fontId="96" fillId="0" borderId="0" applyFont="0" applyFill="0" applyBorder="0" applyAlignment="0" applyProtection="0"/>
    <xf numFmtId="0" fontId="1" fillId="0" borderId="0"/>
    <xf numFmtId="182" fontId="14" fillId="12" borderId="0"/>
    <xf numFmtId="39" fontId="14"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 fillId="0" borderId="0"/>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2"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42" fillId="0" borderId="82" applyNumberFormat="0" applyFill="0" applyAlignment="0" applyProtection="0">
      <alignment vertical="center"/>
    </xf>
    <xf numFmtId="0" fontId="1" fillId="0" borderId="0"/>
    <xf numFmtId="0" fontId="0" fillId="0" borderId="0" applyNumberFormat="0" applyFont="0" applyFill="0" applyBorder="0" applyAlignment="0" applyProtection="0"/>
    <xf numFmtId="0" fontId="120" fillId="6" borderId="75" applyNumberFormat="0" applyAlignment="0" applyProtection="0">
      <alignment vertical="center"/>
    </xf>
    <xf numFmtId="185" fontId="6" fillId="0" borderId="0" applyFill="0" applyBorder="0" applyProtection="0">
      <alignment horizontal="right"/>
    </xf>
    <xf numFmtId="0" fontId="96" fillId="0" borderId="0" applyFont="0" applyFill="0" applyBorder="0" applyAlignment="0" applyProtection="0"/>
    <xf numFmtId="0" fontId="1" fillId="0" borderId="0"/>
    <xf numFmtId="0" fontId="96" fillId="0" borderId="0" applyFont="0" applyFill="0" applyBorder="0" applyAlignment="0" applyProtection="0"/>
    <xf numFmtId="0" fontId="1" fillId="0" borderId="0"/>
    <xf numFmtId="0" fontId="1" fillId="0" borderId="0">
      <protection locked="0"/>
    </xf>
    <xf numFmtId="0" fontId="1" fillId="0" borderId="0"/>
    <xf numFmtId="0" fontId="96" fillId="0" borderId="0" applyFont="0" applyFill="0" applyBorder="0" applyAlignment="0" applyProtection="0"/>
    <xf numFmtId="0" fontId="1" fillId="0" borderId="0"/>
    <xf numFmtId="0" fontId="96" fillId="0" borderId="0" applyFont="0" applyFill="0" applyBorder="0" applyAlignment="0" applyProtection="0"/>
    <xf numFmtId="0" fontId="0" fillId="0" borderId="0" applyFont="0" applyFill="0" applyBorder="0" applyAlignment="0" applyProtection="0"/>
    <xf numFmtId="0" fontId="14" fillId="0" borderId="0">
      <alignment vertical="center"/>
    </xf>
    <xf numFmtId="0" fontId="88"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96" fillId="0" borderId="0" applyFont="0" applyFill="0" applyBorder="0" applyAlignment="0" applyProtection="0"/>
    <xf numFmtId="0" fontId="96" fillId="0" borderId="0" applyFont="0" applyFill="0" applyBorder="0" applyAlignment="0" applyProtection="0"/>
    <xf numFmtId="0" fontId="1" fillId="0" borderId="0">
      <protection locked="0"/>
    </xf>
    <xf numFmtId="0" fontId="2" fillId="0" borderId="0"/>
    <xf numFmtId="0" fontId="96" fillId="0" borderId="0" applyFont="0" applyFill="0" applyBorder="0" applyAlignment="0" applyProtection="0"/>
    <xf numFmtId="0" fontId="96" fillId="0" borderId="0" applyFont="0" applyFill="0" applyBorder="0" applyAlignment="0" applyProtection="0"/>
    <xf numFmtId="0" fontId="96" fillId="0" borderId="0" applyFont="0" applyFill="0" applyBorder="0" applyAlignment="0" applyProtection="0"/>
    <xf numFmtId="9" fontId="0" fillId="0" borderId="0" applyFont="0" applyFill="0" applyBorder="0" applyAlignment="0" applyProtection="0">
      <alignment vertical="center"/>
    </xf>
    <xf numFmtId="0" fontId="0" fillId="0" borderId="0" applyFont="0" applyFill="0" applyBorder="0" applyAlignment="0" applyProtection="0"/>
    <xf numFmtId="0" fontId="1" fillId="0" borderId="0"/>
    <xf numFmtId="184" fontId="14" fillId="0" borderId="0" applyNumberFormat="0" applyFill="0" applyBorder="0" applyAlignment="0" applyProtection="0">
      <alignment horizontal="left"/>
    </xf>
    <xf numFmtId="0" fontId="96" fillId="0" borderId="0" applyFont="0" applyFill="0" applyBorder="0" applyAlignment="0" applyProtection="0"/>
    <xf numFmtId="0" fontId="0" fillId="0" borderId="0" applyFont="0" applyFill="0" applyBorder="0" applyAlignment="0" applyProtection="0"/>
    <xf numFmtId="9" fontId="14" fillId="0" borderId="0" applyFont="0" applyFill="0" applyBorder="0" applyAlignment="0" applyProtection="0">
      <alignment vertical="center"/>
    </xf>
    <xf numFmtId="0" fontId="0" fillId="0" borderId="0" applyFont="0" applyFill="0" applyBorder="0" applyAlignment="0" applyProtection="0"/>
    <xf numFmtId="0" fontId="2" fillId="0" borderId="0"/>
    <xf numFmtId="0" fontId="96" fillId="0" borderId="0" applyFont="0" applyFill="0" applyBorder="0" applyAlignment="0" applyProtection="0"/>
    <xf numFmtId="0" fontId="96" fillId="0" borderId="0" applyFont="0" applyFill="0" applyBorder="0" applyAlignment="0" applyProtection="0"/>
    <xf numFmtId="0" fontId="14" fillId="0" borderId="0"/>
    <xf numFmtId="0" fontId="1" fillId="0" borderId="0"/>
    <xf numFmtId="0" fontId="1" fillId="0" borderId="0"/>
    <xf numFmtId="0" fontId="0" fillId="0" borderId="0" applyNumberFormat="0" applyFill="0" applyProtection="0">
      <alignment horizontal="centerContinuous"/>
    </xf>
    <xf numFmtId="182" fontId="14" fillId="16" borderId="0"/>
    <xf numFmtId="176" fontId="14" fillId="16" borderId="0"/>
    <xf numFmtId="0" fontId="96" fillId="0" borderId="0" applyFont="0" applyFill="0" applyBorder="0" applyAlignment="0" applyProtection="0"/>
    <xf numFmtId="0" fontId="96" fillId="0" borderId="0" applyFont="0" applyFill="0" applyBorder="0" applyAlignment="0" applyProtection="0"/>
    <xf numFmtId="0" fontId="2" fillId="0" borderId="0" applyFill="0" applyBorder="0" applyAlignment="0"/>
    <xf numFmtId="0" fontId="0" fillId="0" borderId="0" applyNumberFormat="0" applyFont="0" applyFill="0" applyBorder="0" applyAlignment="0" applyProtection="0"/>
    <xf numFmtId="0" fontId="1" fillId="0" borderId="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1" fillId="0" borderId="0"/>
    <xf numFmtId="0" fontId="2" fillId="0" borderId="0" applyFill="0" applyBorder="0" applyAlignment="0"/>
    <xf numFmtId="0" fontId="14" fillId="0" borderId="0">
      <alignment vertical="center"/>
    </xf>
    <xf numFmtId="0" fontId="1" fillId="0" borderId="0"/>
    <xf numFmtId="0" fontId="2" fillId="0" borderId="0" applyFill="0" applyBorder="0" applyAlignment="0"/>
    <xf numFmtId="0" fontId="95" fillId="23" borderId="0" applyNumberFormat="0" applyBorder="0" applyAlignment="0" applyProtection="0">
      <alignment vertical="center"/>
    </xf>
    <xf numFmtId="0" fontId="96" fillId="0" borderId="0" applyFont="0" applyFill="0" applyBorder="0" applyAlignment="0" applyProtection="0"/>
    <xf numFmtId="0" fontId="96" fillId="0" borderId="0" applyFont="0" applyFill="0" applyBorder="0" applyAlignment="0" applyProtection="0"/>
    <xf numFmtId="0" fontId="1" fillId="0" borderId="0"/>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1" fillId="0" borderId="0"/>
    <xf numFmtId="0" fontId="1" fillId="0" borderId="0"/>
    <xf numFmtId="0" fontId="1" fillId="0" borderId="0"/>
    <xf numFmtId="0" fontId="96" fillId="0" borderId="0" applyFont="0" applyFill="0" applyBorder="0" applyAlignment="0" applyProtection="0"/>
    <xf numFmtId="0" fontId="96" fillId="0" borderId="0" applyFont="0" applyFill="0" applyBorder="0" applyAlignment="0" applyProtection="0"/>
    <xf numFmtId="0" fontId="0" fillId="0" borderId="0" applyFont="0" applyFill="0" applyBorder="0" applyAlignment="0" applyProtection="0"/>
    <xf numFmtId="0" fontId="110" fillId="13" borderId="75" applyNumberFormat="0" applyAlignment="0" applyProtection="0">
      <alignment vertical="center"/>
    </xf>
    <xf numFmtId="0" fontId="0" fillId="0" borderId="0"/>
    <xf numFmtId="0" fontId="1" fillId="0" borderId="0"/>
    <xf numFmtId="0" fontId="14" fillId="0" borderId="0" applyNumberFormat="0" applyFill="0" applyBorder="0" applyAlignment="0" applyProtection="0">
      <alignment horizontal="left"/>
    </xf>
    <xf numFmtId="0" fontId="96" fillId="0" borderId="0" applyFont="0" applyFill="0" applyBorder="0" applyAlignment="0" applyProtection="0"/>
    <xf numFmtId="0" fontId="96" fillId="0" borderId="0" applyFont="0" applyFill="0" applyBorder="0" applyAlignment="0" applyProtection="0"/>
    <xf numFmtId="0" fontId="0" fillId="0" borderId="0" applyNumberFormat="0" applyFont="0" applyFill="0" applyBorder="0" applyAlignment="0" applyProtection="0"/>
    <xf numFmtId="39" fontId="14" fillId="0" borderId="0"/>
    <xf numFmtId="0" fontId="1" fillId="0" borderId="0"/>
    <xf numFmtId="0" fontId="1" fillId="0" borderId="0"/>
    <xf numFmtId="0" fontId="14" fillId="0" borderId="0" applyNumberFormat="0" applyFill="0" applyBorder="0" applyAlignment="0" applyProtection="0">
      <alignment horizontal="left"/>
    </xf>
    <xf numFmtId="0" fontId="96" fillId="0" borderId="0" applyFont="0" applyFill="0" applyBorder="0" applyAlignment="0" applyProtection="0"/>
    <xf numFmtId="0" fontId="96" fillId="0" borderId="0" applyFont="0" applyFill="0" applyBorder="0" applyAlignment="0" applyProtection="0"/>
    <xf numFmtId="0" fontId="1" fillId="0" borderId="0"/>
    <xf numFmtId="0" fontId="14" fillId="0" borderId="0" applyNumberFormat="0" applyFill="0" applyBorder="0" applyAlignment="0" applyProtection="0">
      <alignment horizontal="left"/>
    </xf>
    <xf numFmtId="0" fontId="96" fillId="0" borderId="0" applyFont="0" applyFill="0" applyBorder="0" applyAlignment="0" applyProtection="0"/>
    <xf numFmtId="0" fontId="96" fillId="0" borderId="0" applyFont="0" applyFill="0" applyBorder="0" applyAlignment="0" applyProtection="0"/>
    <xf numFmtId="0" fontId="0" fillId="0" borderId="0" applyNumberFormat="0" applyFont="0" applyFill="0" applyBorder="0" applyAlignment="0" applyProtection="0"/>
    <xf numFmtId="0" fontId="1" fillId="0" borderId="0"/>
    <xf numFmtId="0" fontId="15" fillId="3"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 fillId="0" borderId="0"/>
    <xf numFmtId="0" fontId="0" fillId="0" borderId="0" applyFont="0" applyFill="0" applyBorder="0" applyAlignment="0" applyProtection="0"/>
    <xf numFmtId="0" fontId="0" fillId="0" borderId="0" applyFont="0" applyFill="0" applyBorder="0" applyAlignment="0" applyProtection="0"/>
    <xf numFmtId="0" fontId="1"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96" fillId="0" borderId="0" applyFont="0" applyFill="0" applyBorder="0" applyAlignment="0" applyProtection="0"/>
    <xf numFmtId="0" fontId="96" fillId="0" borderId="0" applyFont="0" applyFill="0" applyBorder="0" applyAlignment="0" applyProtection="0"/>
    <xf numFmtId="0" fontId="0" fillId="0" borderId="0" applyNumberFormat="0" applyFont="0" applyFill="0" applyBorder="0" applyAlignment="0" applyProtection="0"/>
    <xf numFmtId="0" fontId="132" fillId="0" borderId="0" applyNumberFormat="0" applyFill="0" applyBorder="0" applyAlignment="0" applyProtection="0">
      <alignment vertical="center"/>
    </xf>
    <xf numFmtId="0" fontId="0" fillId="0" borderId="0" applyNumberFormat="0" applyFill="0" applyBorder="0" applyAlignment="0" applyProtection="0"/>
    <xf numFmtId="0" fontId="1"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96" fillId="0" borderId="0" applyFont="0" applyFill="0" applyBorder="0" applyAlignment="0" applyProtection="0"/>
    <xf numFmtId="0" fontId="96" fillId="0" borderId="0" applyFont="0" applyFill="0" applyBorder="0" applyAlignment="0" applyProtection="0"/>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67" fillId="28" borderId="87">
      <alignment horizontal="left"/>
    </xf>
    <xf numFmtId="0" fontId="96" fillId="0" borderId="0" applyFont="0" applyFill="0" applyBorder="0" applyAlignment="0" applyProtection="0"/>
    <xf numFmtId="0" fontId="96" fillId="0" borderId="0" applyFont="0" applyFill="0" applyBorder="0" applyAlignment="0" applyProtection="0"/>
    <xf numFmtId="0" fontId="0" fillId="0" borderId="0" applyNumberFormat="0" applyFill="0" applyBorder="0" applyAlignment="0" applyProtection="0"/>
    <xf numFmtId="0" fontId="0" fillId="0" borderId="0" applyNumberFormat="0" applyFont="0" applyFill="0" applyBorder="0" applyAlignment="0" applyProtection="0"/>
    <xf numFmtId="0" fontId="2" fillId="0" borderId="0"/>
    <xf numFmtId="226" fontId="0" fillId="0" borderId="0" applyFont="0" applyFill="0" applyBorder="0" applyAlignment="0" applyProtection="0"/>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96" fillId="0" borderId="0" applyFont="0" applyFill="0" applyBorder="0" applyAlignment="0" applyProtection="0"/>
    <xf numFmtId="0" fontId="0" fillId="0" borderId="0" applyNumberFormat="0" applyFont="0" applyFill="0" applyBorder="0" applyAlignment="0" applyProtection="0"/>
    <xf numFmtId="226" fontId="0" fillId="0" borderId="0" applyFont="0" applyFill="0" applyBorder="0" applyAlignment="0" applyProtection="0"/>
    <xf numFmtId="0" fontId="0" fillId="0" borderId="0" applyNumberFormat="0" applyFont="0" applyFill="0" applyBorder="0" applyAlignment="0" applyProtection="0"/>
    <xf numFmtId="0" fontId="0" fillId="0" borderId="0" applyNumberFormat="0" applyFill="0" applyBorder="0" applyAlignment="0" applyProtection="0"/>
    <xf numFmtId="0" fontId="95" fillId="3" borderId="0" applyNumberFormat="0" applyBorder="0" applyAlignment="0" applyProtection="0">
      <alignment vertical="center"/>
    </xf>
    <xf numFmtId="0" fontId="1" fillId="0" borderId="0"/>
    <xf numFmtId="0" fontId="14" fillId="0" borderId="0" applyNumberFormat="0" applyFill="0" applyBorder="0" applyAlignment="0" applyProtection="0">
      <alignment horizontal="left"/>
    </xf>
    <xf numFmtId="0" fontId="15" fillId="20" borderId="0" applyNumberFormat="0" applyBorder="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234" fontId="0" fillId="0" borderId="0" applyFont="0" applyFill="0" applyBorder="0" applyAlignment="0" applyProtection="0"/>
    <xf numFmtId="0" fontId="96" fillId="0" borderId="0" applyFont="0" applyFill="0" applyBorder="0" applyAlignment="0" applyProtection="0"/>
    <xf numFmtId="0" fontId="0" fillId="0" borderId="0" applyNumberFormat="0" applyFont="0" applyFill="0" applyBorder="0" applyAlignment="0" applyProtection="0"/>
    <xf numFmtId="0" fontId="95" fillId="29" borderId="0" applyNumberFormat="0" applyBorder="0" applyAlignment="0" applyProtection="0">
      <alignment vertical="center"/>
    </xf>
    <xf numFmtId="0" fontId="95" fillId="3"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15" fillId="17" borderId="0" applyNumberFormat="0" applyBorder="0" applyAlignment="0" applyProtection="0">
      <alignment vertical="center"/>
    </xf>
    <xf numFmtId="184" fontId="14" fillId="0" borderId="0" applyNumberFormat="0" applyFill="0" applyBorder="0" applyAlignment="0" applyProtection="0">
      <alignment horizontal="left"/>
    </xf>
    <xf numFmtId="0" fontId="96" fillId="0" borderId="0" applyFont="0" applyFill="0" applyBorder="0" applyAlignment="0" applyProtection="0"/>
    <xf numFmtId="0" fontId="0" fillId="0" borderId="0" applyNumberFormat="0" applyFont="0" applyFill="0" applyBorder="0" applyAlignment="0" applyProtection="0"/>
    <xf numFmtId="0" fontId="1" fillId="0" borderId="0"/>
    <xf numFmtId="9" fontId="14" fillId="0" borderId="0" applyFont="0" applyFill="0" applyBorder="0" applyAlignment="0" applyProtection="0">
      <alignment vertical="center"/>
    </xf>
    <xf numFmtId="184" fontId="14" fillId="0" borderId="0" applyNumberFormat="0" applyFill="0" applyBorder="0" applyAlignment="0" applyProtection="0">
      <alignment horizontal="left"/>
    </xf>
    <xf numFmtId="0" fontId="96" fillId="0" borderId="0" applyFont="0" applyFill="0" applyBorder="0" applyAlignment="0" applyProtection="0"/>
    <xf numFmtId="0" fontId="1" fillId="0" borderId="0"/>
    <xf numFmtId="0" fontId="1" fillId="0" borderId="0"/>
    <xf numFmtId="0" fontId="15" fillId="20" borderId="0" applyNumberFormat="0" applyBorder="0" applyAlignment="0" applyProtection="0">
      <alignment vertical="center"/>
    </xf>
    <xf numFmtId="0" fontId="0" fillId="0" borderId="0"/>
    <xf numFmtId="0" fontId="129" fillId="0" borderId="14" applyNumberFormat="0">
      <alignment horizontal="right" wrapText="1"/>
    </xf>
    <xf numFmtId="0" fontId="1" fillId="0" borderId="0"/>
    <xf numFmtId="0" fontId="1" fillId="0" borderId="0"/>
    <xf numFmtId="0" fontId="15" fillId="17"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95" fillId="13" borderId="0" applyNumberFormat="0" applyBorder="0" applyAlignment="0" applyProtection="0">
      <alignment vertical="center"/>
    </xf>
    <xf numFmtId="0" fontId="125" fillId="0" borderId="77">
      <alignment horizontal="center"/>
    </xf>
    <xf numFmtId="0" fontId="2" fillId="0" borderId="0"/>
    <xf numFmtId="184" fontId="14" fillId="0" borderId="0" applyNumberFormat="0" applyFill="0" applyBorder="0" applyAlignment="0" applyProtection="0">
      <alignment horizontal="left"/>
    </xf>
    <xf numFmtId="0" fontId="96" fillId="0" borderId="0" applyFont="0" applyFill="0" applyBorder="0" applyAlignment="0" applyProtection="0"/>
    <xf numFmtId="0" fontId="15" fillId="20" borderId="0" applyNumberFormat="0" applyBorder="0" applyAlignment="0" applyProtection="0">
      <alignment vertical="center"/>
    </xf>
    <xf numFmtId="0" fontId="1" fillId="0" borderId="0"/>
    <xf numFmtId="0" fontId="2" fillId="0" borderId="0"/>
    <xf numFmtId="0" fontId="2" fillId="0" borderId="0"/>
    <xf numFmtId="0" fontId="1" fillId="0" borderId="0"/>
    <xf numFmtId="0" fontId="1" fillId="0" borderId="0"/>
    <xf numFmtId="40" fontId="155" fillId="0" borderId="0" applyFont="0" applyFill="0" applyBorder="0" applyAlignment="0" applyProtection="0"/>
    <xf numFmtId="0" fontId="122" fillId="22" borderId="0" applyNumberFormat="0" applyBorder="0" applyAlignment="0" applyProtection="0">
      <alignment vertical="center"/>
    </xf>
    <xf numFmtId="37" fontId="154" fillId="0" borderId="0"/>
    <xf numFmtId="0" fontId="15" fillId="20" borderId="0" applyNumberFormat="0" applyBorder="0" applyAlignment="0" applyProtection="0">
      <alignment vertical="center"/>
    </xf>
    <xf numFmtId="182" fontId="14" fillId="16" borderId="0"/>
    <xf numFmtId="0" fontId="1" fillId="0" borderId="0"/>
    <xf numFmtId="0" fontId="0" fillId="0" borderId="0" applyNumberFormat="0" applyFont="0" applyFill="0" applyBorder="0" applyAlignment="0" applyProtection="0"/>
    <xf numFmtId="38" fontId="155" fillId="0" borderId="0" applyFont="0" applyFill="0" applyBorder="0" applyAlignment="0" applyProtection="0"/>
    <xf numFmtId="0" fontId="1" fillId="0" borderId="0">
      <protection locked="0"/>
    </xf>
    <xf numFmtId="0" fontId="1" fillId="0" borderId="0"/>
    <xf numFmtId="0" fontId="1" fillId="0" borderId="0"/>
    <xf numFmtId="0" fontId="15" fillId="25" borderId="0" applyNumberFormat="0" applyBorder="0" applyAlignment="0" applyProtection="0">
      <alignment vertical="center"/>
    </xf>
    <xf numFmtId="226" fontId="0" fillId="0" borderId="0" applyFont="0" applyFill="0" applyBorder="0" applyAlignment="0" applyProtection="0"/>
    <xf numFmtId="0" fontId="122" fillId="22"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128" fillId="15" borderId="0" applyNumberFormat="0" applyBorder="0" applyAlignment="0" applyProtection="0"/>
    <xf numFmtId="184" fontId="14" fillId="0" borderId="0" applyNumberFormat="0" applyFill="0" applyBorder="0" applyAlignment="0" applyProtection="0">
      <alignment horizontal="left"/>
    </xf>
    <xf numFmtId="0" fontId="1" fillId="0" borderId="0"/>
    <xf numFmtId="0" fontId="95" fillId="20" borderId="0" applyNumberFormat="0" applyBorder="0" applyAlignment="0" applyProtection="0">
      <alignment vertical="center"/>
    </xf>
    <xf numFmtId="0" fontId="1" fillId="0" borderId="0"/>
    <xf numFmtId="0" fontId="14" fillId="0" borderId="0">
      <alignment vertical="center"/>
    </xf>
    <xf numFmtId="0" fontId="1" fillId="0" borderId="0"/>
    <xf numFmtId="0" fontId="1" fillId="0" borderId="0"/>
    <xf numFmtId="0" fontId="15" fillId="17" borderId="0" applyNumberFormat="0" applyBorder="0" applyAlignment="0" applyProtection="0">
      <alignment vertical="center"/>
    </xf>
    <xf numFmtId="0" fontId="0" fillId="0" borderId="0"/>
    <xf numFmtId="49" fontId="6" fillId="0" borderId="0" applyProtection="0">
      <alignment horizontal="left"/>
    </xf>
    <xf numFmtId="49" fontId="6" fillId="0" borderId="0" applyProtection="0">
      <alignment horizontal="left"/>
    </xf>
    <xf numFmtId="0" fontId="15" fillId="20" borderId="0" applyNumberFormat="0" applyBorder="0" applyAlignment="0" applyProtection="0">
      <alignment vertical="center"/>
    </xf>
    <xf numFmtId="49" fontId="6" fillId="0" borderId="0" applyProtection="0">
      <alignment horizontal="left"/>
    </xf>
    <xf numFmtId="0" fontId="104" fillId="0" borderId="79" applyNumberFormat="0" applyFill="0" applyAlignment="0" applyProtection="0">
      <alignment vertical="center"/>
    </xf>
    <xf numFmtId="49" fontId="6" fillId="0" borderId="0" applyProtection="0">
      <alignment horizontal="left"/>
    </xf>
    <xf numFmtId="176" fontId="14" fillId="16" borderId="0"/>
    <xf numFmtId="0" fontId="95" fillId="13" borderId="0" applyNumberFormat="0" applyBorder="0" applyAlignment="0" applyProtection="0">
      <alignment vertical="center"/>
    </xf>
    <xf numFmtId="0" fontId="1" fillId="0" borderId="0"/>
    <xf numFmtId="49" fontId="6" fillId="0" borderId="0" applyProtection="0">
      <alignment horizontal="left"/>
    </xf>
    <xf numFmtId="0" fontId="95" fillId="13" borderId="0" applyNumberFormat="0" applyBorder="0" applyAlignment="0" applyProtection="0">
      <alignment vertical="center"/>
    </xf>
    <xf numFmtId="0" fontId="2" fillId="0" borderId="0"/>
    <xf numFmtId="0" fontId="14" fillId="0" borderId="0">
      <alignment vertical="center"/>
    </xf>
    <xf numFmtId="0" fontId="0" fillId="0" borderId="0" applyFill="0" applyBorder="0">
      <alignment horizontal="right"/>
    </xf>
    <xf numFmtId="0" fontId="1" fillId="0" borderId="0"/>
    <xf numFmtId="49" fontId="6" fillId="0" borderId="0" applyProtection="0">
      <alignment horizontal="left"/>
    </xf>
    <xf numFmtId="0" fontId="95" fillId="13" borderId="0" applyNumberFormat="0" applyBorder="0" applyAlignment="0" applyProtection="0">
      <alignment vertical="center"/>
    </xf>
    <xf numFmtId="49" fontId="6" fillId="0" borderId="0" applyProtection="0">
      <alignment horizontal="left"/>
    </xf>
    <xf numFmtId="0" fontId="14" fillId="0" borderId="0">
      <alignment vertical="center"/>
    </xf>
    <xf numFmtId="0" fontId="15" fillId="17" borderId="0" applyNumberFormat="0" applyBorder="0" applyAlignment="0" applyProtection="0">
      <alignment vertical="center"/>
    </xf>
    <xf numFmtId="49" fontId="6" fillId="0" borderId="0" applyProtection="0">
      <alignment horizontal="left"/>
    </xf>
    <xf numFmtId="0" fontId="0" fillId="17" borderId="71" applyNumberFormat="0" applyFont="0" applyAlignment="0" applyProtection="0">
      <alignment vertical="center"/>
    </xf>
    <xf numFmtId="0" fontId="0" fillId="0" borderId="0" applyNumberFormat="0" applyFont="0" applyFill="0" applyBorder="0" applyAlignment="0" applyProtection="0"/>
    <xf numFmtId="0" fontId="14" fillId="0" borderId="0">
      <alignment vertical="center"/>
    </xf>
    <xf numFmtId="0" fontId="15" fillId="17" borderId="0" applyNumberFormat="0" applyBorder="0" applyAlignment="0" applyProtection="0">
      <alignment vertical="center"/>
    </xf>
    <xf numFmtId="0" fontId="100" fillId="2" borderId="0" applyNumberFormat="0" applyBorder="0" applyAlignment="0" applyProtection="0">
      <alignment vertical="center"/>
    </xf>
    <xf numFmtId="0" fontId="88" fillId="0" borderId="0"/>
    <xf numFmtId="0" fontId="2" fillId="0" borderId="0"/>
    <xf numFmtId="49" fontId="6" fillId="0" borderId="0" applyProtection="0">
      <alignment horizontal="left"/>
    </xf>
    <xf numFmtId="0" fontId="14" fillId="0" borderId="0" applyNumberFormat="0" applyFill="0" applyBorder="0" applyAlignment="0" applyProtection="0">
      <alignment horizontal="left"/>
    </xf>
    <xf numFmtId="0" fontId="109" fillId="17" borderId="0" applyNumberFormat="0" applyBorder="0" applyAlignment="0" applyProtection="0"/>
    <xf numFmtId="49" fontId="6" fillId="0" borderId="0" applyProtection="0">
      <alignment horizontal="left"/>
    </xf>
    <xf numFmtId="0" fontId="7" fillId="0" borderId="0" applyNumberFormat="0" applyFill="0" applyBorder="0" applyAlignment="0" applyProtection="0">
      <alignment vertical="top"/>
      <protection locked="0"/>
    </xf>
    <xf numFmtId="0" fontId="95" fillId="21" borderId="0" applyNumberFormat="0" applyBorder="0" applyAlignment="0" applyProtection="0">
      <alignment vertical="center"/>
    </xf>
    <xf numFmtId="41" fontId="14" fillId="0" borderId="0" applyFont="0" applyFill="0" applyBorder="0" applyAlignment="0" applyProtection="0"/>
    <xf numFmtId="49" fontId="6" fillId="0" borderId="0" applyProtection="0">
      <alignment horizontal="left"/>
    </xf>
    <xf numFmtId="49" fontId="6" fillId="0" borderId="0" applyProtection="0">
      <alignment horizontal="left"/>
    </xf>
    <xf numFmtId="0" fontId="15" fillId="6" borderId="0" applyNumberFormat="0" applyBorder="0" applyAlignment="0" applyProtection="0">
      <alignment vertical="center"/>
    </xf>
    <xf numFmtId="0" fontId="0" fillId="0" borderId="0" applyNumberFormat="0" applyFont="0" applyFill="0" applyBorder="0" applyAlignment="0" applyProtection="0"/>
    <xf numFmtId="0" fontId="107" fillId="0" borderId="0" applyNumberFormat="0" applyFill="0" applyBorder="0" applyAlignment="0" applyProtection="0">
      <alignment vertical="center"/>
    </xf>
    <xf numFmtId="0" fontId="1" fillId="0" borderId="0"/>
    <xf numFmtId="0" fontId="14" fillId="0" borderId="0">
      <alignment vertical="center"/>
    </xf>
    <xf numFmtId="49" fontId="6" fillId="0" borderId="0" applyProtection="0">
      <alignment horizontal="left"/>
    </xf>
    <xf numFmtId="0" fontId="1" fillId="0" borderId="0"/>
    <xf numFmtId="0" fontId="90" fillId="0" borderId="0" applyNumberFormat="0" applyFill="0" applyBorder="0" applyAlignment="0" applyProtection="0">
      <alignment vertical="center"/>
    </xf>
    <xf numFmtId="0" fontId="95" fillId="21" borderId="0" applyNumberFormat="0" applyBorder="0" applyAlignment="0" applyProtection="0">
      <alignment vertical="center"/>
    </xf>
    <xf numFmtId="0" fontId="95" fillId="23" borderId="0" applyNumberFormat="0" applyBorder="0" applyAlignment="0" applyProtection="0">
      <alignment vertical="center"/>
    </xf>
    <xf numFmtId="0" fontId="112" fillId="24" borderId="74" applyNumberFormat="0" applyAlignment="0" applyProtection="0">
      <alignment vertical="center"/>
    </xf>
    <xf numFmtId="0" fontId="0" fillId="0" borderId="0"/>
    <xf numFmtId="0" fontId="0" fillId="0" borderId="0" applyFont="0" applyFill="0">
      <alignment horizontal="fill"/>
    </xf>
    <xf numFmtId="49" fontId="6" fillId="0" borderId="0" applyProtection="0">
      <alignment horizontal="left"/>
    </xf>
    <xf numFmtId="0" fontId="122" fillId="22" borderId="0" applyNumberFormat="0" applyBorder="0" applyAlignment="0" applyProtection="0">
      <alignment vertical="center"/>
    </xf>
    <xf numFmtId="0" fontId="121" fillId="0" borderId="0"/>
    <xf numFmtId="202" fontId="1" fillId="0" borderId="0"/>
    <xf numFmtId="49" fontId="6" fillId="0" borderId="0" applyProtection="0">
      <alignment horizontal="left"/>
    </xf>
    <xf numFmtId="0" fontId="1" fillId="0" borderId="0"/>
    <xf numFmtId="0" fontId="1" fillId="0" borderId="0"/>
    <xf numFmtId="0" fontId="1" fillId="0" borderId="0"/>
    <xf numFmtId="0" fontId="122" fillId="22" borderId="0" applyNumberFormat="0" applyBorder="0" applyAlignment="0" applyProtection="0">
      <alignment vertical="center"/>
    </xf>
    <xf numFmtId="0" fontId="121" fillId="0" borderId="0"/>
    <xf numFmtId="49" fontId="6" fillId="0" borderId="0" applyProtection="0">
      <alignment horizontal="left"/>
    </xf>
    <xf numFmtId="49" fontId="6" fillId="0" borderId="0" applyProtection="0">
      <alignment horizontal="left"/>
    </xf>
    <xf numFmtId="0" fontId="95" fillId="21" borderId="0" applyNumberFormat="0" applyBorder="0" applyAlignment="0" applyProtection="0">
      <alignment vertical="center"/>
    </xf>
    <xf numFmtId="0" fontId="1" fillId="0" borderId="0"/>
    <xf numFmtId="0" fontId="1" fillId="0" borderId="0"/>
    <xf numFmtId="0" fontId="1" fillId="0" borderId="0"/>
    <xf numFmtId="0" fontId="93" fillId="0" borderId="72" applyNumberFormat="0" applyFill="0" applyAlignment="0" applyProtection="0">
      <alignment vertical="center"/>
    </xf>
    <xf numFmtId="49" fontId="6" fillId="0" borderId="0" applyProtection="0">
      <alignment horizontal="left"/>
    </xf>
    <xf numFmtId="0" fontId="1" fillId="0" borderId="0"/>
    <xf numFmtId="0" fontId="93" fillId="0" borderId="72" applyNumberFormat="0" applyFill="0" applyAlignment="0" applyProtection="0">
      <alignment vertical="center"/>
    </xf>
    <xf numFmtId="49" fontId="6" fillId="0" borderId="0" applyProtection="0">
      <alignment horizontal="left"/>
    </xf>
    <xf numFmtId="0" fontId="93" fillId="0" borderId="72" applyNumberFormat="0" applyFill="0" applyAlignment="0" applyProtection="0">
      <alignment vertical="center"/>
    </xf>
    <xf numFmtId="49" fontId="6" fillId="0" borderId="0" applyProtection="0">
      <alignment horizontal="left"/>
    </xf>
    <xf numFmtId="0" fontId="1" fillId="0" borderId="0"/>
    <xf numFmtId="0" fontId="14" fillId="0" borderId="0"/>
    <xf numFmtId="0" fontId="0" fillId="0" borderId="0" applyNumberFormat="0" applyFont="0" applyFill="0" applyBorder="0" applyAlignment="0" applyProtection="0"/>
    <xf numFmtId="0" fontId="15" fillId="13" borderId="0" applyNumberFormat="0" applyBorder="0" applyAlignment="0" applyProtection="0">
      <alignment vertical="center"/>
    </xf>
    <xf numFmtId="49" fontId="6" fillId="0" borderId="0" applyProtection="0">
      <alignment horizontal="left"/>
    </xf>
    <xf numFmtId="0" fontId="1" fillId="0" borderId="0"/>
    <xf numFmtId="0" fontId="0" fillId="0" borderId="0"/>
    <xf numFmtId="0" fontId="0" fillId="0" borderId="0" applyNumberFormat="0" applyFont="0" applyFill="0" applyBorder="0" applyAlignment="0" applyProtection="0">
      <alignment horizontal="left"/>
    </xf>
    <xf numFmtId="49" fontId="6" fillId="0" borderId="0" applyProtection="0">
      <alignment horizontal="left"/>
    </xf>
    <xf numFmtId="0" fontId="1" fillId="0" borderId="0"/>
    <xf numFmtId="9" fontId="0" fillId="0" borderId="0" applyFont="0" applyFill="0" applyBorder="0" applyAlignment="0" applyProtection="0"/>
    <xf numFmtId="24" fontId="101" fillId="0" borderId="0" applyFont="0" applyFill="0" applyBorder="0" applyAlignment="0" applyProtection="0"/>
    <xf numFmtId="0" fontId="1" fillId="0" borderId="0"/>
    <xf numFmtId="0" fontId="15" fillId="6" borderId="0" applyNumberFormat="0" applyBorder="0" applyAlignment="0" applyProtection="0">
      <alignment vertical="center"/>
    </xf>
    <xf numFmtId="39" fontId="14" fillId="0" borderId="0"/>
    <xf numFmtId="176" fontId="14" fillId="12" borderId="0"/>
    <xf numFmtId="176" fontId="14" fillId="12" borderId="0"/>
    <xf numFmtId="0" fontId="1" fillId="0" borderId="0"/>
    <xf numFmtId="0" fontId="15" fillId="20" borderId="0" applyNumberFormat="0" applyBorder="0" applyAlignment="0" applyProtection="0">
      <alignment vertical="center"/>
    </xf>
    <xf numFmtId="0" fontId="0" fillId="0" borderId="0" applyNumberFormat="0" applyFill="0" applyProtection="0">
      <alignment horizontal="centerContinuous"/>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0" fontId="89" fillId="0" borderId="0"/>
    <xf numFmtId="0" fontId="15" fillId="3"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95" fillId="23" borderId="0" applyNumberFormat="0" applyBorder="0" applyAlignment="0" applyProtection="0">
      <alignment vertical="center"/>
    </xf>
    <xf numFmtId="196" fontId="101" fillId="0" borderId="0" applyFont="0" applyFill="0" applyBorder="0" applyAlignment="0" applyProtection="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 fillId="0" borderId="0">
      <protection locked="0"/>
    </xf>
    <xf numFmtId="0" fontId="0" fillId="0" borderId="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88" fillId="0" borderId="0"/>
    <xf numFmtId="0" fontId="1" fillId="0" borderId="0"/>
    <xf numFmtId="0" fontId="1" fillId="0" borderId="0"/>
    <xf numFmtId="0" fontId="104" fillId="0" borderId="0" applyNumberFormat="0" applyFill="0" applyBorder="0" applyAlignment="0" applyProtection="0">
      <alignment vertical="center"/>
    </xf>
    <xf numFmtId="0" fontId="15" fillId="20" borderId="0" applyNumberFormat="0" applyBorder="0" applyAlignment="0" applyProtection="0">
      <alignment vertical="center"/>
    </xf>
    <xf numFmtId="43" fontId="1" fillId="0" borderId="0" applyFont="0" applyFill="0" applyBorder="0" applyAlignment="0" applyProtection="0"/>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5" fillId="3" borderId="0" applyNumberFormat="0" applyBorder="0" applyAlignment="0" applyProtection="0">
      <alignment vertical="center"/>
    </xf>
    <xf numFmtId="184" fontId="14" fillId="0" borderId="0" applyNumberFormat="0" applyFill="0" applyBorder="0" applyAlignment="0" applyProtection="0">
      <alignment horizontal="left"/>
    </xf>
    <xf numFmtId="0" fontId="1" fillId="0" borderId="0"/>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 fillId="0" borderId="0">
      <protection locked="0"/>
    </xf>
    <xf numFmtId="0" fontId="14" fillId="0" borderId="0"/>
    <xf numFmtId="10" fontId="6" fillId="0" borderId="0" applyFont="0" applyFill="0" applyBorder="0" applyAlignment="0" applyProtection="0"/>
    <xf numFmtId="0" fontId="15" fillId="20" borderId="0" applyNumberFormat="0" applyBorder="0" applyAlignment="0" applyProtection="0">
      <alignment vertical="center"/>
    </xf>
    <xf numFmtId="0" fontId="88" fillId="0" borderId="0"/>
    <xf numFmtId="0" fontId="1" fillId="0" borderId="0"/>
    <xf numFmtId="0" fontId="1" fillId="0" borderId="0"/>
    <xf numFmtId="184" fontId="14" fillId="0" borderId="0" applyNumberFormat="0" applyFill="0" applyBorder="0" applyAlignment="0" applyProtection="0">
      <alignment horizontal="left"/>
    </xf>
    <xf numFmtId="0" fontId="1" fillId="0" borderId="0"/>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1" fillId="0" borderId="0">
      <protection locked="0"/>
    </xf>
    <xf numFmtId="0" fontId="14" fillId="0" borderId="0">
      <alignment vertical="center"/>
    </xf>
    <xf numFmtId="0" fontId="1" fillId="0" borderId="0"/>
    <xf numFmtId="0" fontId="1" fillId="0" borderId="0">
      <protection locked="0"/>
    </xf>
    <xf numFmtId="184" fontId="14" fillId="0" borderId="0" applyNumberFormat="0" applyFill="0" applyBorder="0" applyAlignment="0" applyProtection="0">
      <alignment horizontal="left"/>
    </xf>
    <xf numFmtId="0" fontId="0" fillId="0" borderId="0" applyNumberFormat="0" applyFont="0" applyFill="0" applyBorder="0" applyAlignment="0" applyProtection="0"/>
    <xf numFmtId="0" fontId="1" fillId="0" borderId="0"/>
    <xf numFmtId="0" fontId="1" fillId="0" borderId="0" applyNumberFormat="0" applyFill="0" applyBorder="0" applyAlignment="0" applyProtection="0"/>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41" fontId="0" fillId="0" borderId="0" applyFont="0" applyFill="0" applyBorder="0" applyAlignment="0" applyProtection="0"/>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1" fillId="0" borderId="0"/>
    <xf numFmtId="0" fontId="1" fillId="0" borderId="0"/>
    <xf numFmtId="0" fontId="14" fillId="0" borderId="0"/>
    <xf numFmtId="0" fontId="2" fillId="0" borderId="0"/>
    <xf numFmtId="39" fontId="14" fillId="0" borderId="0"/>
    <xf numFmtId="0" fontId="1" fillId="0" borderId="0"/>
    <xf numFmtId="0" fontId="98" fillId="28" borderId="0" applyNumberFormat="0" applyBorder="0" applyAlignment="0" applyProtection="0">
      <alignment vertical="center"/>
    </xf>
    <xf numFmtId="221" fontId="1" fillId="0" borderId="0" applyFill="0" applyBorder="0" applyAlignment="0"/>
    <xf numFmtId="0" fontId="14" fillId="0" borderId="0"/>
    <xf numFmtId="0" fontId="15" fillId="15" borderId="0" applyNumberFormat="0" applyBorder="0" applyAlignment="0" applyProtection="0">
      <alignment vertical="center"/>
    </xf>
    <xf numFmtId="0" fontId="1" fillId="0" borderId="0"/>
    <xf numFmtId="0" fontId="15" fillId="17" borderId="0" applyNumberFormat="0" applyBorder="0" applyAlignment="0" applyProtection="0">
      <alignment vertical="center"/>
    </xf>
    <xf numFmtId="0" fontId="0" fillId="0" borderId="0" applyNumberFormat="0" applyFont="0" applyFill="0" applyBorder="0" applyAlignment="0" applyProtection="0"/>
    <xf numFmtId="0" fontId="0" fillId="0" borderId="0"/>
    <xf numFmtId="176" fontId="14" fillId="16" borderId="0"/>
    <xf numFmtId="0" fontId="1" fillId="0" borderId="0"/>
    <xf numFmtId="0" fontId="15" fillId="13" borderId="0" applyNumberFormat="0" applyBorder="0" applyAlignment="0" applyProtection="0">
      <alignment vertical="center"/>
    </xf>
    <xf numFmtId="0" fontId="14" fillId="0" borderId="0"/>
    <xf numFmtId="0" fontId="15" fillId="3" borderId="0" applyNumberFormat="0" applyBorder="0" applyAlignment="0" applyProtection="0">
      <alignment vertical="center"/>
    </xf>
    <xf numFmtId="0" fontId="21" fillId="23"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xf numFmtId="0" fontId="14" fillId="0" borderId="0"/>
    <xf numFmtId="0" fontId="113" fillId="31" borderId="0" applyNumberFormat="0" applyBorder="0" applyAlignment="0" applyProtection="0">
      <alignment vertical="center"/>
    </xf>
    <xf numFmtId="0" fontId="15" fillId="23"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4" fillId="0" borderId="0"/>
    <xf numFmtId="0" fontId="92" fillId="0" borderId="0" applyNumberFormat="0" applyFill="0">
      <alignment horizontal="left" vertical="center"/>
    </xf>
    <xf numFmtId="0" fontId="14" fillId="0" borderId="0"/>
    <xf numFmtId="10" fontId="101" fillId="0" borderId="0" applyFont="0" applyFill="0" applyBorder="0" applyAlignment="0" applyProtection="0"/>
    <xf numFmtId="0" fontId="15" fillId="20" borderId="0" applyNumberFormat="0" applyBorder="0" applyAlignment="0" applyProtection="0">
      <alignment vertical="center"/>
    </xf>
    <xf numFmtId="0" fontId="14" fillId="0" borderId="0"/>
    <xf numFmtId="0" fontId="1" fillId="0" borderId="0"/>
    <xf numFmtId="0" fontId="14" fillId="0" borderId="0"/>
    <xf numFmtId="0" fontId="15" fillId="20" borderId="0" applyNumberFormat="0" applyBorder="0" applyAlignment="0" applyProtection="0">
      <alignment vertical="center"/>
    </xf>
    <xf numFmtId="0" fontId="2" fillId="0" borderId="0" applyFill="0" applyBorder="0" applyAlignment="0"/>
    <xf numFmtId="0" fontId="1" fillId="0" borderId="0"/>
    <xf numFmtId="0" fontId="1" fillId="0" borderId="0"/>
    <xf numFmtId="0" fontId="98" fillId="18" borderId="0" applyNumberFormat="0" applyBorder="0" applyAlignment="0" applyProtection="0">
      <alignment vertical="center"/>
    </xf>
    <xf numFmtId="0" fontId="1" fillId="0" borderId="0"/>
    <xf numFmtId="0" fontId="14" fillId="0" borderId="0"/>
    <xf numFmtId="195" fontId="0" fillId="0" borderId="0" applyFont="0" applyFill="0" applyBorder="0" applyAlignment="0" applyProtection="0"/>
    <xf numFmtId="0" fontId="90" fillId="0" borderId="0" applyNumberFormat="0" applyFill="0" applyBorder="0" applyAlignment="0" applyProtection="0">
      <alignment vertical="center"/>
    </xf>
    <xf numFmtId="0" fontId="1" fillId="0" borderId="0"/>
    <xf numFmtId="0" fontId="15" fillId="20" borderId="0" applyNumberFormat="0" applyBorder="0" applyAlignment="0" applyProtection="0">
      <alignment vertical="center"/>
    </xf>
    <xf numFmtId="24" fontId="0" fillId="0" borderId="0" applyFont="0" applyFill="0" applyBorder="0" applyAlignment="0" applyProtection="0"/>
    <xf numFmtId="0" fontId="95" fillId="3" borderId="0" applyNumberFormat="0" applyBorder="0" applyAlignment="0" applyProtection="0">
      <alignment vertical="center"/>
    </xf>
    <xf numFmtId="0" fontId="1" fillId="0" borderId="0"/>
    <xf numFmtId="0" fontId="2" fillId="0" borderId="0" applyFill="0" applyBorder="0" applyAlignment="0"/>
    <xf numFmtId="0" fontId="0" fillId="0" borderId="0" applyNumberFormat="0" applyFont="0" applyFill="0" applyBorder="0" applyAlignment="0" applyProtection="0"/>
    <xf numFmtId="0" fontId="1" fillId="0" borderId="0"/>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1" fillId="0" borderId="0"/>
    <xf numFmtId="0" fontId="100" fillId="2" borderId="0" applyNumberFormat="0" applyBorder="0" applyAlignment="0" applyProtection="0">
      <alignment vertical="center"/>
    </xf>
    <xf numFmtId="0" fontId="97" fillId="0" borderId="0" applyNumberFormat="0" applyFill="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14" fillId="0" borderId="0"/>
    <xf numFmtId="41" fontId="0" fillId="0" borderId="0" applyFont="0" applyFill="0" applyBorder="0" applyAlignment="0" applyProtection="0"/>
    <xf numFmtId="0" fontId="1" fillId="0" borderId="0"/>
    <xf numFmtId="0" fontId="97" fillId="0" borderId="0" applyNumberFormat="0" applyFill="0" applyBorder="0" applyAlignment="0" applyProtection="0">
      <alignment vertical="center"/>
    </xf>
    <xf numFmtId="0" fontId="15" fillId="20" borderId="0" applyNumberFormat="0" applyBorder="0" applyAlignment="0" applyProtection="0">
      <alignment vertical="center"/>
    </xf>
    <xf numFmtId="0" fontId="95" fillId="30" borderId="0" applyNumberFormat="0" applyBorder="0" applyAlignment="0" applyProtection="0">
      <alignment vertical="center"/>
    </xf>
    <xf numFmtId="0" fontId="14" fillId="0" borderId="0"/>
    <xf numFmtId="0" fontId="1" fillId="0" borderId="0">
      <protection locked="0"/>
    </xf>
    <xf numFmtId="0" fontId="15" fillId="20" borderId="0" applyNumberFormat="0" applyBorder="0" applyAlignment="0" applyProtection="0">
      <alignment vertical="center"/>
    </xf>
    <xf numFmtId="0" fontId="115" fillId="20" borderId="75" applyNumberFormat="0" applyAlignment="0" applyProtection="0">
      <alignment vertical="center"/>
    </xf>
    <xf numFmtId="0" fontId="88" fillId="0" borderId="0"/>
    <xf numFmtId="0" fontId="1" fillId="0" borderId="0"/>
    <xf numFmtId="0" fontId="0" fillId="0" borderId="0"/>
    <xf numFmtId="0" fontId="2" fillId="0" borderId="0"/>
    <xf numFmtId="0" fontId="1" fillId="0" borderId="0"/>
    <xf numFmtId="0" fontId="95" fillId="20" borderId="0" applyNumberFormat="0" applyBorder="0" applyAlignment="0" applyProtection="0">
      <alignment vertical="center"/>
    </xf>
    <xf numFmtId="0" fontId="1" fillId="0" borderId="0"/>
    <xf numFmtId="0" fontId="138" fillId="21" borderId="0" applyNumberFormat="0" applyBorder="0" applyAlignment="0" applyProtection="0">
      <alignment vertical="center"/>
    </xf>
    <xf numFmtId="0" fontId="1" fillId="0" borderId="0"/>
    <xf numFmtId="0" fontId="1" fillId="0" borderId="0"/>
    <xf numFmtId="0" fontId="0" fillId="0" borderId="0" applyNumberFormat="0" applyFont="0" applyFill="0" applyBorder="0" applyProtection="0">
      <alignment horizontal="center" vertical="center" wrapText="1"/>
    </xf>
    <xf numFmtId="0" fontId="0" fillId="0" borderId="0"/>
    <xf numFmtId="0" fontId="1" fillId="0" borderId="0"/>
    <xf numFmtId="39" fontId="14" fillId="0" borderId="0"/>
    <xf numFmtId="0" fontId="1" fillId="0" borderId="0"/>
    <xf numFmtId="0" fontId="103" fillId="6" borderId="7" applyNumberFormat="0" applyBorder="0" applyAlignment="0" applyProtection="0"/>
    <xf numFmtId="200" fontId="0" fillId="0" borderId="0" applyFont="0" applyFill="0" applyBorder="0" applyAlignment="0" applyProtection="0"/>
    <xf numFmtId="0" fontId="15" fillId="15" borderId="0" applyNumberFormat="0" applyBorder="0" applyAlignment="0" applyProtection="0">
      <alignment vertical="center"/>
    </xf>
    <xf numFmtId="0" fontId="1" fillId="0" borderId="0"/>
    <xf numFmtId="0" fontId="1" fillId="0" borderId="0"/>
    <xf numFmtId="0" fontId="15" fillId="6" borderId="0" applyNumberFormat="0" applyBorder="0" applyAlignment="0" applyProtection="0">
      <alignment vertical="center"/>
    </xf>
    <xf numFmtId="25" fontId="0" fillId="0" borderId="0" applyFont="0" applyFill="0" applyBorder="0" applyAlignment="0" applyProtection="0"/>
    <xf numFmtId="0" fontId="1" fillId="0" borderId="0"/>
    <xf numFmtId="182" fontId="14" fillId="12"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 fillId="0" borderId="0"/>
    <xf numFmtId="0" fontId="1" fillId="0" borderId="0"/>
    <xf numFmtId="0" fontId="2" fillId="0" borderId="0"/>
    <xf numFmtId="39" fontId="14" fillId="0" borderId="0"/>
    <xf numFmtId="0" fontId="15" fillId="6" borderId="0" applyNumberFormat="0" applyBorder="0" applyAlignment="0" applyProtection="0">
      <alignment vertical="center"/>
    </xf>
    <xf numFmtId="0" fontId="1" fillId="0" borderId="0"/>
    <xf numFmtId="0" fontId="98" fillId="28" borderId="0" applyNumberFormat="0" applyBorder="0" applyAlignment="0" applyProtection="0">
      <alignment vertical="center"/>
    </xf>
    <xf numFmtId="0" fontId="1" fillId="0" borderId="0"/>
    <xf numFmtId="0" fontId="14" fillId="0" borderId="0" applyNumberFormat="0" applyFill="0" applyBorder="0" applyAlignment="0" applyProtection="0">
      <alignment horizontal="left"/>
    </xf>
    <xf numFmtId="0" fontId="1" fillId="0" borderId="0">
      <protection locked="0"/>
    </xf>
    <xf numFmtId="0" fontId="0" fillId="0" borderId="0"/>
    <xf numFmtId="0" fontId="1" fillId="0" borderId="0"/>
    <xf numFmtId="0" fontId="103" fillId="6" borderId="7" applyNumberFormat="0" applyBorder="0" applyAlignment="0" applyProtection="0"/>
    <xf numFmtId="0" fontId="103" fillId="6" borderId="7" applyNumberFormat="0" applyBorder="0" applyAlignment="0" applyProtection="0"/>
    <xf numFmtId="0" fontId="95" fillId="21" borderId="0" applyNumberFormat="0" applyBorder="0" applyAlignment="0" applyProtection="0">
      <alignment vertical="center"/>
    </xf>
    <xf numFmtId="0" fontId="1" fillId="0" borderId="0"/>
    <xf numFmtId="0" fontId="1" fillId="0" borderId="0"/>
    <xf numFmtId="0" fontId="0" fillId="0" borderId="0" applyNumberFormat="0" applyFill="0" applyProtection="0">
      <alignment horizontal="centerContinuous"/>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xf numFmtId="0" fontId="1" fillId="0" borderId="0"/>
    <xf numFmtId="0" fontId="1" fillId="0" borderId="0">
      <protection locked="0"/>
    </xf>
    <xf numFmtId="0" fontId="1" fillId="0" borderId="0"/>
    <xf numFmtId="0" fontId="2" fillId="0" borderId="0"/>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1" fillId="0" borderId="0"/>
    <xf numFmtId="0" fontId="15" fillId="17" borderId="0" applyNumberFormat="0" applyBorder="0" applyAlignment="0" applyProtection="0">
      <alignment vertical="center"/>
    </xf>
    <xf numFmtId="9" fontId="0" fillId="0" borderId="0" applyFont="0" applyFill="0" applyBorder="0" applyAlignment="0" applyProtection="0"/>
    <xf numFmtId="0" fontId="15" fillId="20" borderId="0" applyNumberFormat="0" applyBorder="0" applyAlignment="0" applyProtection="0">
      <alignment vertical="center"/>
    </xf>
    <xf numFmtId="0" fontId="1" fillId="0" borderId="0"/>
    <xf numFmtId="0" fontId="98" fillId="18" borderId="0" applyNumberFormat="0" applyBorder="0" applyAlignment="0" applyProtection="0">
      <alignment vertical="center"/>
    </xf>
    <xf numFmtId="0" fontId="1" fillId="0" borderId="0"/>
    <xf numFmtId="24" fontId="0" fillId="0" borderId="0" applyFont="0" applyFill="0" applyBorder="0" applyAlignment="0" applyProtection="0"/>
    <xf numFmtId="24" fontId="0" fillId="0" borderId="0" applyFont="0" applyFill="0" applyBorder="0" applyAlignment="0" applyProtection="0"/>
    <xf numFmtId="176" fontId="14" fillId="12" borderId="0"/>
    <xf numFmtId="0" fontId="1" fillId="0" borderId="0"/>
    <xf numFmtId="24" fontId="101" fillId="0" borderId="0" applyFont="0" applyFill="0" applyBorder="0" applyAlignment="0" applyProtection="0"/>
    <xf numFmtId="9" fontId="14" fillId="0" borderId="0" applyFont="0" applyFill="0" applyBorder="0" applyAlignment="0" applyProtection="0">
      <alignment vertical="center"/>
    </xf>
    <xf numFmtId="0" fontId="1" fillId="0" borderId="0"/>
    <xf numFmtId="0" fontId="1" fillId="0" borderId="0"/>
    <xf numFmtId="182" fontId="14" fillId="16" borderId="0"/>
    <xf numFmtId="0" fontId="15" fillId="20" borderId="0" applyNumberFormat="0" applyBorder="0" applyAlignment="0" applyProtection="0">
      <alignment vertical="center"/>
    </xf>
    <xf numFmtId="0" fontId="1" fillId="0" borderId="0"/>
    <xf numFmtId="0" fontId="98" fillId="25" borderId="0" applyNumberFormat="0" applyBorder="0" applyAlignment="0" applyProtection="0">
      <alignment vertical="center"/>
    </xf>
    <xf numFmtId="0" fontId="1" fillId="0" borderId="0"/>
    <xf numFmtId="0" fontId="113" fillId="31" borderId="0" applyNumberFormat="0" applyBorder="0" applyAlignment="0" applyProtection="0">
      <alignment vertical="center"/>
    </xf>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0" fillId="0" borderId="0" applyNumberFormat="0" applyFont="0" applyFill="0" applyBorder="0" applyAlignment="0" applyProtection="0"/>
    <xf numFmtId="0" fontId="94" fillId="18" borderId="0" applyNumberFormat="0" applyFont="0" applyBorder="0" applyAlignment="0" applyProtection="0">
      <alignment horizontal="right"/>
    </xf>
    <xf numFmtId="0" fontId="95" fillId="1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 fillId="0" borderId="0"/>
    <xf numFmtId="0" fontId="95"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20" borderId="0" applyNumberFormat="0" applyBorder="0" applyAlignment="0" applyProtection="0">
      <alignment vertical="center"/>
    </xf>
    <xf numFmtId="0" fontId="1" fillId="0" borderId="0"/>
    <xf numFmtId="0" fontId="1" fillId="0" borderId="0"/>
    <xf numFmtId="182" fontId="14" fillId="16" borderId="0"/>
    <xf numFmtId="0" fontId="1" fillId="0" borderId="0"/>
    <xf numFmtId="0" fontId="127" fillId="0" borderId="78" applyNumberFormat="0" applyFill="0" applyAlignment="0" applyProtection="0">
      <alignment vertical="center"/>
    </xf>
    <xf numFmtId="0" fontId="0" fillId="0" borderId="0" applyNumberFormat="0" applyFont="0" applyFill="0" applyBorder="0" applyAlignment="0" applyProtection="0"/>
    <xf numFmtId="0" fontId="1" fillId="0" borderId="0"/>
    <xf numFmtId="0" fontId="1" fillId="0" borderId="0"/>
    <xf numFmtId="0" fontId="1" fillId="0" borderId="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ill="0" applyBorder="0" applyAlignment="0" applyProtection="0"/>
    <xf numFmtId="0" fontId="95" fillId="3" borderId="0" applyNumberFormat="0" applyBorder="0" applyAlignment="0" applyProtection="0">
      <alignment vertical="center"/>
    </xf>
    <xf numFmtId="0" fontId="95" fillId="3" borderId="0" applyNumberFormat="0" applyBorder="0" applyAlignment="0" applyProtection="0">
      <alignment vertical="center"/>
    </xf>
    <xf numFmtId="9" fontId="0" fillId="0" borderId="0" applyFont="0" applyFill="0" applyBorder="0" applyAlignment="0" applyProtection="0"/>
    <xf numFmtId="0" fontId="1" fillId="0" borderId="0"/>
    <xf numFmtId="0" fontId="1" fillId="0" borderId="0"/>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 fillId="0" borderId="0"/>
    <xf numFmtId="0" fontId="1" fillId="0" borderId="0"/>
    <xf numFmtId="223" fontId="14" fillId="0" borderId="0" applyFont="0" applyFill="0" applyBorder="0" applyAlignment="0" applyProtection="0"/>
    <xf numFmtId="0" fontId="104" fillId="0" borderId="0" applyNumberFormat="0" applyFill="0" applyBorder="0" applyAlignment="0" applyProtection="0">
      <alignment vertical="center"/>
    </xf>
    <xf numFmtId="0" fontId="1" fillId="0" borderId="0"/>
    <xf numFmtId="0" fontId="1" fillId="0" borderId="0"/>
    <xf numFmtId="223" fontId="14" fillId="0" borderId="0" applyFont="0" applyFill="0" applyBorder="0" applyAlignment="0" applyProtection="0"/>
    <xf numFmtId="0" fontId="0" fillId="0" borderId="0" applyNumberFormat="0" applyFont="0" applyFill="0" applyBorder="0" applyAlignment="0" applyProtection="0"/>
    <xf numFmtId="0" fontId="104" fillId="0" borderId="0" applyNumberFormat="0" applyFill="0" applyBorder="0" applyAlignment="0" applyProtection="0">
      <alignment vertical="center"/>
    </xf>
    <xf numFmtId="0" fontId="1" fillId="0" borderId="0"/>
    <xf numFmtId="0" fontId="1" fillId="0" borderId="0"/>
    <xf numFmtId="0" fontId="1" fillId="0" borderId="0"/>
    <xf numFmtId="0" fontId="18" fillId="0" borderId="0"/>
    <xf numFmtId="9" fontId="101" fillId="0" borderId="0" applyFont="0" applyFill="0" applyBorder="0" applyAlignment="0" applyProtection="0"/>
    <xf numFmtId="0" fontId="0" fillId="0" borderId="0"/>
    <xf numFmtId="0" fontId="120" fillId="6" borderId="75" applyNumberFormat="0" applyAlignment="0" applyProtection="0">
      <alignment vertical="center"/>
    </xf>
    <xf numFmtId="0" fontId="1" fillId="0" borderId="0"/>
    <xf numFmtId="0" fontId="0" fillId="0" borderId="0" applyNumberFormat="0" applyFont="0" applyFill="0" applyBorder="0" applyAlignment="0">
      <alignment horizontal="center" vertical="center"/>
    </xf>
    <xf numFmtId="0" fontId="1" fillId="0" borderId="0"/>
    <xf numFmtId="0" fontId="1" fillId="0" borderId="0"/>
    <xf numFmtId="0" fontId="0" fillId="0" borderId="0" applyNumberFormat="0" applyFont="0" applyFill="0" applyBorder="0" applyAlignment="0" applyProtection="0">
      <alignment horizontal="left"/>
    </xf>
    <xf numFmtId="25" fontId="0" fillId="0" borderId="0" applyFont="0" applyFill="0" applyBorder="0" applyAlignment="0" applyProtection="0"/>
    <xf numFmtId="0" fontId="15" fillId="15" borderId="0" applyNumberFormat="0" applyBorder="0" applyAlignment="0" applyProtection="0">
      <alignment vertical="center"/>
    </xf>
    <xf numFmtId="0" fontId="1" fillId="0" borderId="0"/>
    <xf numFmtId="0" fontId="1" fillId="0" borderId="0"/>
    <xf numFmtId="0" fontId="1" fillId="0" borderId="0"/>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5" fillId="15"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0" fillId="0" borderId="0" applyNumberFormat="0" applyFill="0" applyBorder="0" applyAlignment="0" applyProtection="0"/>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5" fillId="15" borderId="0" applyNumberFormat="0" applyBorder="0" applyAlignment="0" applyProtection="0">
      <alignment vertical="center"/>
    </xf>
    <xf numFmtId="0" fontId="1" fillId="0" borderId="0"/>
    <xf numFmtId="0" fontId="15" fillId="15" borderId="0" applyNumberFormat="0" applyBorder="0" applyAlignment="0" applyProtection="0">
      <alignment vertical="center"/>
    </xf>
    <xf numFmtId="0" fontId="1" fillId="0" borderId="0"/>
    <xf numFmtId="0" fontId="89" fillId="0" borderId="0"/>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95" fillId="23" borderId="0" applyNumberFormat="0" applyBorder="0" applyAlignment="0" applyProtection="0">
      <alignment vertical="center"/>
    </xf>
    <xf numFmtId="0" fontId="1" fillId="0" borderId="0"/>
    <xf numFmtId="0" fontId="1" fillId="0" borderId="0"/>
    <xf numFmtId="0" fontId="1" fillId="0" borderId="0"/>
    <xf numFmtId="10" fontId="1" fillId="0" borderId="0" applyFont="0" applyFill="0" applyBorder="0" applyAlignment="0" applyProtection="0"/>
    <xf numFmtId="10" fontId="174" fillId="0" borderId="0" applyFont="0" applyFill="0" applyBorder="0" applyAlignment="0" applyProtection="0"/>
    <xf numFmtId="0" fontId="1" fillId="0" borderId="0"/>
    <xf numFmtId="0" fontId="95" fillId="20" borderId="0" applyNumberFormat="0" applyBorder="0" applyAlignment="0" applyProtection="0">
      <alignment vertical="center"/>
    </xf>
    <xf numFmtId="0" fontId="1" fillId="0" borderId="0"/>
    <xf numFmtId="0" fontId="1" fillId="0" borderId="0">
      <protection locked="0"/>
    </xf>
    <xf numFmtId="0" fontId="15" fillId="20" borderId="0" applyNumberFormat="0" applyBorder="0" applyAlignment="0" applyProtection="0">
      <alignment vertical="center"/>
    </xf>
    <xf numFmtId="0" fontId="103" fillId="6" borderId="7" applyNumberFormat="0" applyBorder="0" applyAlignment="0" applyProtection="0"/>
    <xf numFmtId="0" fontId="15" fillId="6" borderId="0" applyNumberFormat="0" applyBorder="0" applyAlignment="0" applyProtection="0">
      <alignment vertical="center"/>
    </xf>
    <xf numFmtId="0" fontId="1" fillId="0" borderId="0"/>
    <xf numFmtId="0" fontId="1" fillId="0" borderId="0"/>
    <xf numFmtId="0" fontId="1" fillId="0" borderId="0">
      <protection locked="0"/>
    </xf>
    <xf numFmtId="0" fontId="0" fillId="0" borderId="0" applyNumberFormat="0" applyFont="0" applyFill="0" applyBorder="0" applyAlignment="0" applyProtection="0"/>
    <xf numFmtId="0" fontId="1" fillId="0" borderId="0"/>
    <xf numFmtId="0" fontId="1" fillId="0" borderId="0"/>
    <xf numFmtId="4" fontId="24" fillId="0" borderId="0">
      <alignment horizontal="right"/>
    </xf>
    <xf numFmtId="0" fontId="0" fillId="0" borderId="0"/>
    <xf numFmtId="0" fontId="1" fillId="0" borderId="0"/>
    <xf numFmtId="0" fontId="1" fillId="0" borderId="0"/>
    <xf numFmtId="0" fontId="21" fillId="0" borderId="0">
      <alignment vertical="center"/>
    </xf>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1" fillId="0" borderId="0"/>
    <xf numFmtId="0" fontId="1" fillId="0" borderId="0"/>
    <xf numFmtId="0" fontId="100" fillId="2" borderId="0" applyNumberFormat="0" applyBorder="0" applyAlignment="0" applyProtection="0">
      <alignment vertical="center"/>
    </xf>
    <xf numFmtId="0" fontId="120" fillId="6" borderId="75" applyNumberFormat="0" applyAlignment="0" applyProtection="0">
      <alignment vertical="center"/>
    </xf>
    <xf numFmtId="0" fontId="95" fillId="23" borderId="0" applyNumberFormat="0" applyBorder="0" applyAlignment="0" applyProtection="0">
      <alignment vertical="center"/>
    </xf>
    <xf numFmtId="0" fontId="1" fillId="0" borderId="0"/>
    <xf numFmtId="0" fontId="1" fillId="0" borderId="0"/>
    <xf numFmtId="0" fontId="120" fillId="6" borderId="75" applyNumberFormat="0" applyAlignment="0" applyProtection="0">
      <alignment vertical="center"/>
    </xf>
    <xf numFmtId="0" fontId="95"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0" fillId="0" borderId="0" applyNumberFormat="0" applyFont="0" applyFill="0" applyBorder="0" applyAlignment="0" applyProtection="0"/>
    <xf numFmtId="43" fontId="0" fillId="0" borderId="0" applyFont="0" applyFill="0" applyBorder="0" applyAlignment="0" applyProtection="0"/>
    <xf numFmtId="0" fontId="1" fillId="0" borderId="0"/>
    <xf numFmtId="0" fontId="2" fillId="0" borderId="0"/>
    <xf numFmtId="0" fontId="15" fillId="6" borderId="0" applyNumberFormat="0" applyBorder="0" applyAlignment="0" applyProtection="0">
      <alignment vertical="center"/>
    </xf>
    <xf numFmtId="39" fontId="14" fillId="0" borderId="0"/>
    <xf numFmtId="0" fontId="1" fillId="0" borderId="0"/>
    <xf numFmtId="0" fontId="2" fillId="0" borderId="0"/>
    <xf numFmtId="0" fontId="14" fillId="0" borderId="0">
      <alignment vertical="center"/>
    </xf>
    <xf numFmtId="0" fontId="1" fillId="0" borderId="0"/>
    <xf numFmtId="0" fontId="14" fillId="0" borderId="0" applyNumberFormat="0" applyFill="0" applyBorder="0" applyAlignment="0" applyProtection="0">
      <alignment horizontal="left"/>
    </xf>
    <xf numFmtId="0" fontId="2" fillId="0" borderId="0"/>
    <xf numFmtId="0" fontId="1"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0" fontId="97" fillId="0" borderId="0" applyNumberFormat="0" applyFill="0" applyBorder="0" applyAlignment="0" applyProtection="0">
      <alignment vertical="center"/>
    </xf>
    <xf numFmtId="0" fontId="93" fillId="0" borderId="72" applyNumberFormat="0" applyFill="0" applyAlignment="0" applyProtection="0">
      <alignment vertical="center"/>
    </xf>
    <xf numFmtId="0" fontId="15" fillId="17" borderId="0" applyNumberFormat="0" applyBorder="0" applyAlignment="0" applyProtection="0">
      <alignment vertical="center"/>
    </xf>
    <xf numFmtId="0" fontId="1" fillId="0" borderId="0"/>
    <xf numFmtId="0" fontId="1" fillId="0" borderId="0"/>
    <xf numFmtId="0" fontId="1" fillId="0" borderId="0"/>
    <xf numFmtId="0" fontId="1" fillId="0" borderId="0"/>
    <xf numFmtId="37" fontId="175" fillId="37" borderId="88">
      <alignment horizontal="right" vertical="center"/>
      <protection locked="0"/>
    </xf>
    <xf numFmtId="231" fontId="6" fillId="0" borderId="0" applyFill="0" applyBorder="0" applyProtection="0">
      <alignment horizontal="right"/>
    </xf>
    <xf numFmtId="0" fontId="1" fillId="0" borderId="0"/>
    <xf numFmtId="231" fontId="6" fillId="0" borderId="0" applyFill="0" applyBorder="0" applyProtection="0">
      <alignment horizontal="right"/>
    </xf>
    <xf numFmtId="0" fontId="0" fillId="0" borderId="0"/>
    <xf numFmtId="0" fontId="0" fillId="0" borderId="0" applyNumberFormat="0" applyFont="0" applyFill="0" applyBorder="0" applyAlignment="0" applyProtection="0"/>
    <xf numFmtId="0" fontId="1" fillId="0" borderId="0"/>
    <xf numFmtId="0" fontId="2" fillId="0" borderId="0" applyFill="0" applyBorder="0" applyAlignment="0"/>
    <xf numFmtId="0" fontId="0" fillId="0" borderId="0" applyNumberFormat="0" applyFont="0" applyFill="0" applyBorder="0" applyAlignment="0" applyProtection="0"/>
    <xf numFmtId="0" fontId="1" fillId="0" borderId="0"/>
    <xf numFmtId="182" fontId="14" fillId="12" borderId="0"/>
    <xf numFmtId="0" fontId="1" fillId="0" borderId="0"/>
    <xf numFmtId="0" fontId="1" fillId="0" borderId="0"/>
    <xf numFmtId="0" fontId="1" fillId="0" borderId="0"/>
    <xf numFmtId="0" fontId="1" fillId="0"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1" fillId="0" borderId="0"/>
    <xf numFmtId="0" fontId="1" fillId="0" borderId="0"/>
    <xf numFmtId="0" fontId="95" fillId="20" borderId="0" applyNumberFormat="0" applyBorder="0" applyAlignment="0" applyProtection="0">
      <alignment vertical="center"/>
    </xf>
    <xf numFmtId="0" fontId="2" fillId="0" borderId="0"/>
    <xf numFmtId="0" fontId="15" fillId="20" borderId="0" applyNumberFormat="0" applyBorder="0" applyAlignment="0" applyProtection="0">
      <alignment vertical="center"/>
    </xf>
    <xf numFmtId="0" fontId="1" fillId="0" borderId="0"/>
    <xf numFmtId="0" fontId="1" fillId="0" borderId="0"/>
    <xf numFmtId="0" fontId="1" fillId="0" borderId="0"/>
    <xf numFmtId="0" fontId="95" fillId="20" borderId="0" applyNumberFormat="0" applyBorder="0" applyAlignment="0" applyProtection="0">
      <alignment vertical="center"/>
    </xf>
    <xf numFmtId="0" fontId="1" fillId="0" borderId="0"/>
    <xf numFmtId="0" fontId="95" fillId="20" borderId="0" applyNumberFormat="0" applyBorder="0" applyAlignment="0" applyProtection="0">
      <alignment vertical="center"/>
    </xf>
    <xf numFmtId="0" fontId="1" fillId="0" borderId="0"/>
    <xf numFmtId="0" fontId="95" fillId="21" borderId="0" applyNumberFormat="0" applyBorder="0" applyAlignment="0" applyProtection="0">
      <alignment vertical="center"/>
    </xf>
    <xf numFmtId="0" fontId="1" fillId="0" borderId="0"/>
    <xf numFmtId="0" fontId="1" fillId="0" borderId="0"/>
    <xf numFmtId="0" fontId="1" fillId="0" borderId="0"/>
    <xf numFmtId="184" fontId="14" fillId="0" borderId="0" applyNumberFormat="0" applyFill="0" applyBorder="0" applyAlignment="0" applyProtection="0">
      <alignment horizontal="left"/>
    </xf>
    <xf numFmtId="0" fontId="1" fillId="0" borderId="0">
      <protection locked="0"/>
    </xf>
    <xf numFmtId="182" fontId="14" fillId="12" borderId="0"/>
    <xf numFmtId="0" fontId="1" fillId="0" borderId="0">
      <protection locked="0"/>
    </xf>
    <xf numFmtId="0" fontId="15" fillId="15" borderId="0" applyNumberFormat="0" applyBorder="0" applyAlignment="0" applyProtection="0">
      <alignment vertical="center"/>
    </xf>
    <xf numFmtId="0" fontId="1" fillId="0" borderId="0"/>
    <xf numFmtId="0" fontId="1" fillId="0" borderId="0">
      <protection locked="0"/>
    </xf>
    <xf numFmtId="182" fontId="14" fillId="16" borderId="0"/>
    <xf numFmtId="0" fontId="1" fillId="0" borderId="0"/>
    <xf numFmtId="184" fontId="14" fillId="0" borderId="0" applyNumberFormat="0" applyFill="0" applyBorder="0" applyAlignment="0" applyProtection="0">
      <alignment horizontal="left"/>
    </xf>
    <xf numFmtId="0" fontId="1" fillId="0" borderId="0">
      <protection locked="0"/>
    </xf>
    <xf numFmtId="0" fontId="1" fillId="0" borderId="0"/>
    <xf numFmtId="176" fontId="14" fillId="12" borderId="0"/>
    <xf numFmtId="0" fontId="15" fillId="13" borderId="0" applyNumberFormat="0" applyBorder="0" applyAlignment="0" applyProtection="0">
      <alignment vertical="center"/>
    </xf>
    <xf numFmtId="184" fontId="14" fillId="0" borderId="0" applyNumberFormat="0" applyFill="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20" fillId="6" borderId="75" applyNumberFormat="0" applyAlignment="0" applyProtection="0">
      <alignment vertical="center"/>
    </xf>
    <xf numFmtId="0" fontId="0" fillId="0" borderId="0" applyNumberFormat="0" applyFont="0" applyFill="0" applyBorder="0" applyAlignment="0">
      <alignment horizontal="center" vertical="center"/>
    </xf>
    <xf numFmtId="0" fontId="1" fillId="0" borderId="0"/>
    <xf numFmtId="0" fontId="1" fillId="0" borderId="0"/>
    <xf numFmtId="0" fontId="15" fillId="6" borderId="0" applyNumberFormat="0" applyBorder="0" applyAlignment="0" applyProtection="0">
      <alignment vertical="center"/>
    </xf>
    <xf numFmtId="182" fontId="14" fillId="12" borderId="0"/>
    <xf numFmtId="0" fontId="94" fillId="0" borderId="0" applyFill="0" applyBorder="0">
      <alignment horizontal="right"/>
    </xf>
    <xf numFmtId="0" fontId="1" fillId="0" borderId="0"/>
    <xf numFmtId="0" fontId="100" fillId="2" borderId="0" applyNumberFormat="0" applyBorder="0" applyAlignment="0" applyProtection="0">
      <alignment vertical="center"/>
    </xf>
    <xf numFmtId="0" fontId="2" fillId="0" borderId="0"/>
    <xf numFmtId="0" fontId="15" fillId="20" borderId="0" applyNumberFormat="0" applyBorder="0" applyAlignment="0" applyProtection="0">
      <alignment vertical="center"/>
    </xf>
    <xf numFmtId="0" fontId="1" fillId="0" borderId="0"/>
    <xf numFmtId="0" fontId="1" fillId="0" borderId="0"/>
    <xf numFmtId="0" fontId="14" fillId="0" borderId="0" applyNumberFormat="0" applyFill="0" applyBorder="0" applyAlignment="0" applyProtection="0">
      <alignment horizontal="left"/>
    </xf>
    <xf numFmtId="0" fontId="98" fillId="23" borderId="0" applyNumberFormat="0" applyBorder="0" applyAlignment="0" applyProtection="0">
      <alignment vertical="center"/>
    </xf>
    <xf numFmtId="0" fontId="15" fillId="6"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0" fillId="0" borderId="0"/>
    <xf numFmtId="0" fontId="1" fillId="0" borderId="0"/>
    <xf numFmtId="0" fontId="1" fillId="0" borderId="0"/>
    <xf numFmtId="0" fontId="1" fillId="0" borderId="0"/>
    <xf numFmtId="0" fontId="1" fillId="0" borderId="0"/>
    <xf numFmtId="0" fontId="89" fillId="0" borderId="0"/>
    <xf numFmtId="0" fontId="98" fillId="20" borderId="0" applyNumberFormat="0" applyBorder="0" applyAlignment="0" applyProtection="0">
      <alignment vertical="center"/>
    </xf>
    <xf numFmtId="0" fontId="1" fillId="0" borderId="0">
      <protection locked="0"/>
    </xf>
    <xf numFmtId="0" fontId="14" fillId="0" borderId="0" applyNumberFormat="0" applyFill="0" applyBorder="0" applyAlignment="0" applyProtection="0">
      <alignment horizontal="left"/>
    </xf>
    <xf numFmtId="0" fontId="14" fillId="0" borderId="0">
      <alignment vertical="center"/>
    </xf>
    <xf numFmtId="182" fontId="14" fillId="12" borderId="0"/>
    <xf numFmtId="0" fontId="1" fillId="0" borderId="0"/>
    <xf numFmtId="0" fontId="1" fillId="0" borderId="0"/>
    <xf numFmtId="0" fontId="1" fillId="0" borderId="0">
      <protection locked="0"/>
    </xf>
    <xf numFmtId="0" fontId="14" fillId="0" borderId="0" applyNumberFormat="0" applyFill="0" applyBorder="0" applyAlignment="0" applyProtection="0">
      <alignment horizontal="left"/>
    </xf>
    <xf numFmtId="0" fontId="14" fillId="0" borderId="0">
      <alignment vertical="center"/>
    </xf>
    <xf numFmtId="0" fontId="1" fillId="0" borderId="0"/>
    <xf numFmtId="0" fontId="2" fillId="0" borderId="0"/>
    <xf numFmtId="0" fontId="112" fillId="24" borderId="74" applyNumberFormat="0" applyAlignment="0" applyProtection="0">
      <alignment vertical="center"/>
    </xf>
    <xf numFmtId="0" fontId="14" fillId="0" borderId="0"/>
    <xf numFmtId="0" fontId="1" fillId="0" borderId="0"/>
    <xf numFmtId="0" fontId="2" fillId="0" borderId="0"/>
    <xf numFmtId="0" fontId="14" fillId="0" borderId="0"/>
    <xf numFmtId="0" fontId="1" fillId="0" borderId="0"/>
    <xf numFmtId="0" fontId="142" fillId="0" borderId="82" applyNumberFormat="0" applyFill="0" applyAlignment="0" applyProtection="0">
      <alignment vertical="center"/>
    </xf>
    <xf numFmtId="0" fontId="0" fillId="0" borderId="0" applyNumberFormat="0" applyFont="0" applyFill="0" applyBorder="0" applyAlignment="0" applyProtection="0"/>
    <xf numFmtId="0" fontId="1" fillId="0" borderId="0"/>
    <xf numFmtId="184" fontId="14" fillId="0" borderId="0" applyNumberFormat="0" applyFill="0" applyBorder="0" applyAlignment="0" applyProtection="0">
      <alignment horizontal="left"/>
    </xf>
    <xf numFmtId="0" fontId="1" fillId="0" borderId="0"/>
    <xf numFmtId="0" fontId="1" fillId="0" borderId="0"/>
    <xf numFmtId="0" fontId="1" fillId="0" borderId="0"/>
    <xf numFmtId="0" fontId="1" fillId="0" borderId="0"/>
    <xf numFmtId="0" fontId="14" fillId="0" borderId="0"/>
    <xf numFmtId="0" fontId="0" fillId="0" borderId="0"/>
    <xf numFmtId="0" fontId="0" fillId="0" borderId="0"/>
    <xf numFmtId="0" fontId="1" fillId="0" borderId="0"/>
    <xf numFmtId="0" fontId="0" fillId="0" borderId="0"/>
    <xf numFmtId="0" fontId="113" fillId="31" borderId="0" applyNumberFormat="0" applyBorder="0" applyAlignment="0" applyProtection="0">
      <alignment vertical="center"/>
    </xf>
    <xf numFmtId="0" fontId="14" fillId="0" borderId="0" applyNumberFormat="0" applyFont="0"/>
    <xf numFmtId="0" fontId="15" fillId="13" borderId="0" applyNumberFormat="0" applyBorder="0" applyAlignment="0" applyProtection="0">
      <alignment vertical="center"/>
    </xf>
    <xf numFmtId="0" fontId="1" fillId="0" borderId="0"/>
    <xf numFmtId="0" fontId="116" fillId="2" borderId="0" applyNumberFormat="0" applyBorder="0" applyAlignment="0" applyProtection="0">
      <alignment vertical="center"/>
    </xf>
    <xf numFmtId="0" fontId="1" fillId="0" borderId="0"/>
    <xf numFmtId="0" fontId="1" fillId="0" borderId="0"/>
    <xf numFmtId="0" fontId="0" fillId="0" borderId="0"/>
    <xf numFmtId="0" fontId="1" fillId="0" borderId="0"/>
    <xf numFmtId="0" fontId="1" fillId="0" borderId="0"/>
    <xf numFmtId="9" fontId="101" fillId="0" borderId="0" applyFont="0" applyFill="0" applyBorder="0" applyAlignment="0" applyProtection="0"/>
    <xf numFmtId="0" fontId="1" fillId="0" borderId="0"/>
    <xf numFmtId="0" fontId="113" fillId="21" borderId="0" applyNumberFormat="0" applyBorder="0" applyAlignment="0" applyProtection="0">
      <alignment vertical="center"/>
    </xf>
    <xf numFmtId="0" fontId="1" fillId="0" borderId="0"/>
    <xf numFmtId="0" fontId="1" fillId="0" borderId="0"/>
    <xf numFmtId="0" fontId="123" fillId="22" borderId="0" applyNumberFormat="0" applyBorder="0" applyAlignment="0" applyProtection="0">
      <alignment vertical="center"/>
    </xf>
    <xf numFmtId="0" fontId="14" fillId="0" borderId="0">
      <alignment vertical="center"/>
    </xf>
    <xf numFmtId="0" fontId="95" fillId="3" borderId="0" applyNumberFormat="0" applyBorder="0" applyAlignment="0" applyProtection="0">
      <alignment vertical="center"/>
    </xf>
    <xf numFmtId="182" fontId="14" fillId="12" borderId="0"/>
    <xf numFmtId="0" fontId="15" fillId="23" borderId="0" applyNumberFormat="0" applyBorder="0" applyAlignment="0" applyProtection="0">
      <alignment vertical="center"/>
    </xf>
    <xf numFmtId="0" fontId="1" fillId="0" borderId="0"/>
    <xf numFmtId="0" fontId="0" fillId="0" borderId="0"/>
    <xf numFmtId="0" fontId="128" fillId="23" borderId="0" applyNumberFormat="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1" fontId="14" fillId="0" borderId="0" applyFont="0" applyFill="0" applyBorder="0" applyAlignment="0" applyProtection="0"/>
    <xf numFmtId="0" fontId="1" fillId="0" borderId="0"/>
    <xf numFmtId="0" fontId="113" fillId="26" borderId="0" applyNumberFormat="0" applyBorder="0" applyAlignment="0" applyProtection="0">
      <alignment vertical="center"/>
    </xf>
    <xf numFmtId="0" fontId="1" fillId="0" borderId="0"/>
    <xf numFmtId="0" fontId="1" fillId="0" borderId="0"/>
    <xf numFmtId="0" fontId="112" fillId="24" borderId="74" applyNumberFormat="0" applyAlignment="0" applyProtection="0">
      <alignment vertical="center"/>
    </xf>
    <xf numFmtId="0" fontId="15" fillId="13"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1" fillId="0" borderId="0"/>
    <xf numFmtId="0" fontId="1" fillId="0" borderId="0"/>
    <xf numFmtId="0" fontId="130" fillId="0" borderId="80" applyNumberFormat="0" applyFill="0" applyAlignment="0" applyProtection="0">
      <alignment vertical="center"/>
    </xf>
    <xf numFmtId="0" fontId="1" fillId="0" borderId="0"/>
    <xf numFmtId="0" fontId="14" fillId="0" borderId="0" applyNumberFormat="0" applyFill="0" applyBorder="0" applyAlignment="0" applyProtection="0"/>
    <xf numFmtId="0" fontId="15"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4" fillId="0" borderId="0"/>
    <xf numFmtId="0" fontId="14" fillId="0" borderId="0">
      <alignment vertical="center"/>
    </xf>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xf numFmtId="0" fontId="1" fillId="0" borderId="0"/>
    <xf numFmtId="191" fontId="1" fillId="0" borderId="0" applyFont="0" applyFill="0" applyBorder="0" applyAlignment="0" applyProtection="0"/>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 fillId="0" borderId="0"/>
    <xf numFmtId="0" fontId="1" fillId="0" borderId="0"/>
    <xf numFmtId="0" fontId="97" fillId="0" borderId="0" applyNumberFormat="0" applyFill="0" applyBorder="0" applyAlignment="0" applyProtection="0">
      <alignment vertical="center"/>
    </xf>
    <xf numFmtId="0" fontId="1" fillId="0" borderId="0"/>
    <xf numFmtId="0" fontId="1" fillId="0" borderId="0"/>
    <xf numFmtId="176" fontId="14" fillId="16" borderId="0"/>
    <xf numFmtId="0" fontId="103" fillId="6" borderId="7" applyNumberFormat="0" applyBorder="0" applyAlignment="0" applyProtection="0"/>
    <xf numFmtId="0" fontId="15" fillId="6" borderId="0" applyNumberFormat="0" applyBorder="0" applyAlignment="0" applyProtection="0">
      <alignment vertical="center"/>
    </xf>
    <xf numFmtId="0" fontId="1" fillId="0" borderId="0"/>
    <xf numFmtId="0" fontId="1" fillId="0" borderId="0"/>
    <xf numFmtId="0" fontId="1" fillId="0" borderId="0"/>
    <xf numFmtId="0" fontId="1" fillId="0" borderId="0"/>
    <xf numFmtId="191" fontId="0"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1" fillId="0" borderId="0"/>
    <xf numFmtId="0" fontId="1"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39" fontId="14" fillId="0" borderId="0"/>
    <xf numFmtId="0" fontId="95" fillId="21"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39"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xf numFmtId="0" fontId="1" fillId="0" borderId="0"/>
    <xf numFmtId="0" fontId="0" fillId="0" borderId="0" applyNumberFormat="0" applyFont="0" applyFill="0" applyBorder="0" applyAlignment="0" applyProtection="0"/>
    <xf numFmtId="0" fontId="1" fillId="0" borderId="0"/>
    <xf numFmtId="0" fontId="1" fillId="0" borderId="0"/>
    <xf numFmtId="0" fontId="1" fillId="0" borderId="0"/>
    <xf numFmtId="184" fontId="14" fillId="0" borderId="0" applyNumberFormat="0" applyFill="0" applyBorder="0" applyAlignment="0" applyProtection="0">
      <alignment horizontal="left"/>
    </xf>
    <xf numFmtId="0" fontId="15" fillId="23" borderId="0" applyNumberFormat="0" applyBorder="0" applyAlignment="0" applyProtection="0">
      <alignment vertical="center"/>
    </xf>
    <xf numFmtId="0" fontId="89" fillId="0" borderId="0"/>
    <xf numFmtId="0" fontId="14" fillId="0" borderId="0">
      <alignment vertical="center"/>
    </xf>
    <xf numFmtId="0" fontId="1" fillId="0" borderId="0"/>
    <xf numFmtId="0" fontId="14" fillId="0" borderId="0">
      <alignment vertical="center"/>
    </xf>
    <xf numFmtId="0" fontId="1" fillId="0" borderId="0"/>
    <xf numFmtId="0" fontId="15" fillId="6" borderId="0" applyNumberFormat="0" applyBorder="0" applyAlignment="0" applyProtection="0">
      <alignment vertical="center"/>
    </xf>
    <xf numFmtId="0" fontId="1" fillId="0" borderId="0">
      <protection locked="0"/>
    </xf>
    <xf numFmtId="0" fontId="132" fillId="0" borderId="0" applyNumberFormat="0" applyFill="0" applyBorder="0" applyAlignment="0" applyProtection="0">
      <alignment vertical="center"/>
    </xf>
    <xf numFmtId="0" fontId="1" fillId="0" borderId="0"/>
    <xf numFmtId="43" fontId="1" fillId="0" borderId="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6" borderId="0" applyNumberFormat="0" applyBorder="0" applyAlignment="0" applyProtection="0">
      <alignment vertical="center"/>
    </xf>
    <xf numFmtId="39" fontId="14" fillId="0" borderId="0"/>
    <xf numFmtId="176" fontId="14" fillId="12" borderId="0"/>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15" fillId="6" borderId="0" applyNumberFormat="0" applyBorder="0" applyAlignment="0" applyProtection="0">
      <alignment vertical="center"/>
    </xf>
    <xf numFmtId="0" fontId="130" fillId="0" borderId="80" applyNumberFormat="0" applyFill="0" applyAlignment="0" applyProtection="0">
      <alignment vertical="center"/>
    </xf>
    <xf numFmtId="0" fontId="1" fillId="0" borderId="0"/>
    <xf numFmtId="0" fontId="15" fillId="6" borderId="0" applyNumberFormat="0" applyBorder="0" applyAlignment="0" applyProtection="0">
      <alignment vertical="center"/>
    </xf>
    <xf numFmtId="0" fontId="130" fillId="0" borderId="80"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3" fillId="32" borderId="0" applyNumberFormat="0" applyBorder="0" applyAlignment="0" applyProtection="0">
      <alignment vertical="center"/>
    </xf>
    <xf numFmtId="0" fontId="1" fillId="0" borderId="0"/>
    <xf numFmtId="0" fontId="1" fillId="0" borderId="0"/>
    <xf numFmtId="9" fontId="6" fillId="0" borderId="0" applyFont="0" applyFill="0" applyBorder="0" applyAlignment="0" applyProtection="0"/>
    <xf numFmtId="0" fontId="128" fillId="0" borderId="0">
      <alignment vertical="top"/>
    </xf>
    <xf numFmtId="25" fontId="101" fillId="0" borderId="0" applyFont="0" applyFill="0" applyBorder="0" applyAlignment="0" applyProtection="0"/>
    <xf numFmtId="0" fontId="1" fillId="0" borderId="0"/>
    <xf numFmtId="0" fontId="1" fillId="0" borderId="0"/>
    <xf numFmtId="0" fontId="1" fillId="0" borderId="0"/>
    <xf numFmtId="0" fontId="1" fillId="0" borderId="0"/>
    <xf numFmtId="0" fontId="128" fillId="22" borderId="0" applyNumberFormat="0" applyBorder="0" applyAlignment="0" applyProtection="0"/>
    <xf numFmtId="0" fontId="95" fillId="30" borderId="0" applyNumberFormat="0" applyBorder="0" applyAlignment="0" applyProtection="0">
      <alignment vertical="center"/>
    </xf>
    <xf numFmtId="0" fontId="1" fillId="0" borderId="0"/>
    <xf numFmtId="0" fontId="14" fillId="0" borderId="0">
      <alignment vertical="center"/>
    </xf>
    <xf numFmtId="0" fontId="1" fillId="0" borderId="0">
      <protection locked="0"/>
    </xf>
    <xf numFmtId="0" fontId="1" fillId="0" borderId="0"/>
    <xf numFmtId="0" fontId="1" fillId="0" borderId="0"/>
    <xf numFmtId="0" fontId="1" fillId="0" borderId="0"/>
    <xf numFmtId="0" fontId="1" fillId="0" borderId="0"/>
    <xf numFmtId="0" fontId="1" fillId="0" borderId="0"/>
    <xf numFmtId="0" fontId="137" fillId="0" borderId="7">
      <alignment horizontal="center"/>
    </xf>
    <xf numFmtId="0" fontId="1" fillId="0" borderId="0"/>
    <xf numFmtId="0" fontId="1" fillId="0" borderId="0"/>
    <xf numFmtId="0" fontId="1" fillId="0" borderId="0"/>
    <xf numFmtId="0" fontId="15" fillId="13" borderId="0" applyNumberFormat="0" applyBorder="0" applyAlignment="0" applyProtection="0">
      <alignment vertical="center"/>
    </xf>
    <xf numFmtId="182" fontId="14" fillId="12" borderId="0"/>
    <xf numFmtId="0" fontId="1" fillId="0" borderId="0"/>
    <xf numFmtId="0" fontId="14" fillId="0" borderId="0"/>
    <xf numFmtId="0" fontId="15" fillId="20" borderId="0" applyNumberFormat="0" applyBorder="0" applyAlignment="0" applyProtection="0">
      <alignment vertical="center"/>
    </xf>
    <xf numFmtId="0" fontId="1" fillId="0" borderId="0"/>
    <xf numFmtId="0" fontId="1" fillId="0" borderId="0"/>
    <xf numFmtId="182" fontId="14" fillId="12" borderId="0"/>
    <xf numFmtId="0" fontId="1" fillId="0" borderId="0"/>
    <xf numFmtId="0" fontId="15" fillId="3" borderId="0" applyNumberFormat="0" applyBorder="0" applyAlignment="0" applyProtection="0">
      <alignment vertical="center"/>
    </xf>
    <xf numFmtId="0" fontId="1" fillId="0" borderId="0"/>
    <xf numFmtId="0" fontId="2" fillId="0" borderId="0" applyFill="0" applyBorder="0" applyAlignment="0"/>
    <xf numFmtId="0" fontId="1" fillId="0" borderId="0"/>
    <xf numFmtId="0" fontId="2" fillId="0" borderId="0" applyFill="0" applyBorder="0" applyAlignment="0"/>
    <xf numFmtId="0" fontId="1" fillId="0" borderId="0"/>
    <xf numFmtId="0" fontId="1" fillId="0" borderId="0"/>
    <xf numFmtId="0" fontId="15" fillId="6" borderId="0" applyNumberFormat="0" applyBorder="0" applyAlignment="0" applyProtection="0">
      <alignment vertical="center"/>
    </xf>
    <xf numFmtId="0" fontId="1" fillId="0" borderId="0"/>
    <xf numFmtId="0" fontId="149" fillId="0" borderId="0"/>
    <xf numFmtId="0" fontId="1" fillId="0" borderId="0"/>
    <xf numFmtId="0" fontId="113" fillId="21" borderId="0" applyNumberFormat="0" applyBorder="0" applyAlignment="0" applyProtection="0">
      <alignment vertical="center"/>
    </xf>
    <xf numFmtId="182" fontId="14" fillId="12" borderId="0"/>
    <xf numFmtId="0" fontId="1" fillId="0" borderId="0"/>
    <xf numFmtId="0" fontId="2" fillId="0" borderId="0"/>
    <xf numFmtId="0" fontId="2" fillId="0" borderId="0"/>
    <xf numFmtId="212" fontId="14" fillId="0" borderId="0" applyFill="0" applyBorder="0" applyAlignment="0"/>
    <xf numFmtId="183" fontId="0" fillId="0" borderId="0" applyFill="0" applyBorder="0" applyAlignment="0"/>
    <xf numFmtId="0" fontId="15" fillId="20" borderId="0" applyNumberFormat="0" applyBorder="0" applyAlignment="0" applyProtection="0">
      <alignment vertical="center"/>
    </xf>
    <xf numFmtId="0" fontId="1" fillId="0" borderId="0"/>
    <xf numFmtId="0" fontId="95" fillId="3" borderId="0" applyNumberFormat="0" applyBorder="0" applyAlignment="0" applyProtection="0">
      <alignment vertical="center"/>
    </xf>
    <xf numFmtId="0" fontId="1" fillId="0" borderId="0"/>
    <xf numFmtId="0" fontId="1" fillId="0" borderId="0"/>
    <xf numFmtId="0" fontId="1" fillId="0" borderId="0"/>
    <xf numFmtId="0" fontId="93" fillId="0" borderId="72" applyNumberFormat="0" applyFill="0" applyAlignment="0" applyProtection="0">
      <alignment vertical="center"/>
    </xf>
    <xf numFmtId="0" fontId="1" fillId="0" borderId="0"/>
    <xf numFmtId="0" fontId="1" fillId="0" borderId="0"/>
    <xf numFmtId="0" fontId="1" fillId="0" borderId="0"/>
    <xf numFmtId="0" fontId="0" fillId="0" borderId="0" applyNumberFormat="0" applyFont="0" applyFill="0" applyBorder="0" applyAlignment="0" applyProtection="0"/>
    <xf numFmtId="0" fontId="1" fillId="0" borderId="0"/>
    <xf numFmtId="0" fontId="0" fillId="0" borderId="0"/>
    <xf numFmtId="0" fontId="1" fillId="0" borderId="0"/>
    <xf numFmtId="0" fontId="2" fillId="0" borderId="0"/>
    <xf numFmtId="0" fontId="2" fillId="0" borderId="0"/>
    <xf numFmtId="0" fontId="15" fillId="20" borderId="0" applyNumberFormat="0" applyBorder="0" applyAlignment="0" applyProtection="0">
      <alignment vertical="center"/>
    </xf>
    <xf numFmtId="0" fontId="1" fillId="0" borderId="0"/>
    <xf numFmtId="0" fontId="1" fillId="0" borderId="0"/>
    <xf numFmtId="0" fontId="0" fillId="0" borderId="0" applyNumberFormat="0" applyFont="0" applyFill="0" applyBorder="0" applyAlignment="0" applyProtection="0"/>
    <xf numFmtId="0" fontId="1" fillId="0" borderId="0"/>
    <xf numFmtId="0" fontId="102" fillId="6" borderId="73" applyNumberFormat="0" applyAlignment="0" applyProtection="0">
      <alignment vertical="center"/>
    </xf>
    <xf numFmtId="0" fontId="0" fillId="0" borderId="0" applyNumberFormat="0" applyFont="0" applyFill="0" applyBorder="0" applyAlignment="0" applyProtection="0"/>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02" fillId="6" borderId="73" applyNumberFormat="0" applyAlignment="0" applyProtection="0">
      <alignment vertical="center"/>
    </xf>
    <xf numFmtId="0" fontId="98" fillId="18"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 fillId="0" borderId="0"/>
    <xf numFmtId="0" fontId="1" fillId="0" borderId="0"/>
    <xf numFmtId="0" fontId="0" fillId="0" borderId="0" applyNumberFormat="0" applyFont="0" applyFill="0" applyBorder="0" applyAlignment="0" applyProtection="0"/>
    <xf numFmtId="0" fontId="0" fillId="0" borderId="0"/>
    <xf numFmtId="0" fontId="21" fillId="18" borderId="0" applyNumberFormat="0" applyBorder="0" applyAlignment="0" applyProtection="0">
      <alignment vertical="center"/>
    </xf>
    <xf numFmtId="0" fontId="0" fillId="0" borderId="0" applyNumberFormat="0" applyFont="0" applyFill="0" applyBorder="0" applyAlignment="0" applyProtection="0"/>
    <xf numFmtId="9" fontId="14" fillId="0" borderId="0" applyFont="0" applyFill="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8" fillId="0" borderId="0">
      <alignment vertical="center"/>
    </xf>
    <xf numFmtId="0" fontId="15" fillId="17" borderId="0" applyNumberFormat="0" applyBorder="0" applyAlignment="0" applyProtection="0">
      <alignment vertical="center"/>
    </xf>
    <xf numFmtId="0" fontId="1" fillId="0" borderId="0"/>
    <xf numFmtId="0" fontId="1" fillId="0" borderId="0"/>
    <xf numFmtId="0" fontId="0" fillId="0" borderId="0" applyNumberFormat="0" applyFont="0" applyFill="0" applyBorder="0" applyAlignment="0" applyProtection="0"/>
    <xf numFmtId="0" fontId="94" fillId="18" borderId="0" applyNumberFormat="0" applyFont="0" applyBorder="0" applyAlignment="0" applyProtection="0">
      <alignment horizontal="right"/>
    </xf>
    <xf numFmtId="0" fontId="95" fillId="20" borderId="0" applyNumberFormat="0" applyBorder="0" applyAlignment="0" applyProtection="0">
      <alignment vertical="center"/>
    </xf>
    <xf numFmtId="0" fontId="1" fillId="0" borderId="0"/>
    <xf numFmtId="0" fontId="15" fillId="25"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0" fontId="1" fillId="0" borderId="0"/>
    <xf numFmtId="182" fontId="14" fillId="16" borderId="0"/>
    <xf numFmtId="176" fontId="14" fillId="16" borderId="0"/>
    <xf numFmtId="0" fontId="0" fillId="0" borderId="0"/>
    <xf numFmtId="0" fontId="1" fillId="0" borderId="0"/>
    <xf numFmtId="0" fontId="1" fillId="0" borderId="0"/>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11" fillId="0" borderId="0" applyNumberFormat="0" applyFill="0" applyBorder="0" applyAlignment="0">
      <protection locked="0"/>
    </xf>
    <xf numFmtId="0" fontId="1" fillId="0" borderId="0"/>
    <xf numFmtId="0" fontId="1" fillId="0" borderId="0"/>
    <xf numFmtId="0" fontId="1" fillId="0" borderId="0"/>
    <xf numFmtId="0" fontId="0" fillId="0" borderId="0" applyNumberFormat="0" applyFont="0" applyFill="0" applyBorder="0" applyAlignment="0" applyProtection="0"/>
    <xf numFmtId="0" fontId="1" fillId="0" borderId="0"/>
    <xf numFmtId="0" fontId="1" fillId="0" borderId="0"/>
    <xf numFmtId="0" fontId="0" fillId="0" borderId="0"/>
    <xf numFmtId="0" fontId="95" fillId="21" borderId="0" applyNumberFormat="0" applyBorder="0" applyAlignment="0" applyProtection="0">
      <alignment vertical="center"/>
    </xf>
    <xf numFmtId="0" fontId="1" fillId="0" borderId="0"/>
    <xf numFmtId="0" fontId="1" fillId="0" borderId="0"/>
    <xf numFmtId="0" fontId="1" fillId="0" borderId="0"/>
    <xf numFmtId="0" fontId="0" fillId="0" borderId="0" applyNumberFormat="0" applyFont="0" applyFill="0" applyBorder="0" applyAlignment="0" applyProtection="0"/>
    <xf numFmtId="0" fontId="1" fillId="0" borderId="0"/>
    <xf numFmtId="41" fontId="14" fillId="0" borderId="0" applyFont="0" applyFill="0" applyBorder="0" applyAlignment="0" applyProtection="0">
      <alignment vertical="center"/>
    </xf>
    <xf numFmtId="0" fontId="1" fillId="0" borderId="0"/>
    <xf numFmtId="0" fontId="0" fillId="0" borderId="0" applyNumberFormat="0" applyFont="0" applyFill="0" applyBorder="0" applyAlignment="0" applyProtection="0"/>
    <xf numFmtId="0" fontId="1" fillId="0" borderId="0"/>
    <xf numFmtId="0" fontId="1" fillId="0" borderId="0"/>
    <xf numFmtId="184" fontId="14" fillId="0" borderId="0" applyNumberFormat="0" applyFill="0" applyBorder="0" applyAlignment="0" applyProtection="0">
      <alignment horizontal="left"/>
    </xf>
    <xf numFmtId="0" fontId="158" fillId="0" borderId="0" applyNumberFormat="0" applyFill="0" applyBorder="0" applyAlignment="0" applyProtection="0"/>
    <xf numFmtId="0" fontId="98" fillId="20" borderId="0" applyNumberFormat="0" applyBorder="0" applyAlignment="0" applyProtection="0">
      <alignment vertical="center"/>
    </xf>
    <xf numFmtId="0" fontId="1" fillId="0" borderId="0"/>
    <xf numFmtId="0" fontId="1" fillId="0" borderId="0"/>
    <xf numFmtId="0" fontId="14" fillId="0" borderId="0"/>
    <xf numFmtId="0" fontId="0" fillId="0" borderId="0"/>
    <xf numFmtId="0" fontId="122" fillId="22" borderId="0" applyNumberFormat="0" applyBorder="0" applyAlignment="0" applyProtection="0">
      <alignment vertical="center"/>
    </xf>
    <xf numFmtId="0" fontId="15" fillId="15" borderId="0" applyNumberFormat="0" applyBorder="0" applyAlignment="0" applyProtection="0">
      <alignment vertical="center"/>
    </xf>
    <xf numFmtId="0" fontId="1" fillId="0" borderId="0"/>
    <xf numFmtId="0" fontId="1" fillId="0" borderId="0"/>
    <xf numFmtId="0" fontId="0" fillId="0" borderId="0"/>
    <xf numFmtId="0" fontId="122" fillId="22" borderId="0" applyNumberFormat="0" applyBorder="0" applyAlignment="0" applyProtection="0">
      <alignment vertical="center"/>
    </xf>
    <xf numFmtId="0" fontId="15" fillId="15" borderId="0" applyNumberFormat="0" applyBorder="0" applyAlignment="0" applyProtection="0">
      <alignment vertical="center"/>
    </xf>
    <xf numFmtId="0" fontId="1" fillId="0" borderId="0"/>
    <xf numFmtId="0" fontId="1" fillId="0" borderId="0"/>
    <xf numFmtId="0" fontId="95" fillId="20" borderId="0" applyNumberFormat="0" applyBorder="0" applyAlignment="0" applyProtection="0">
      <alignment vertical="center"/>
    </xf>
    <xf numFmtId="0" fontId="112" fillId="24" borderId="74" applyNumberFormat="0" applyAlignment="0" applyProtection="0">
      <alignment vertical="center"/>
    </xf>
    <xf numFmtId="0" fontId="1" fillId="0" borderId="0"/>
    <xf numFmtId="0" fontId="0" fillId="0" borderId="0"/>
    <xf numFmtId="0" fontId="95" fillId="20" borderId="0" applyNumberFormat="0" applyBorder="0" applyAlignment="0" applyProtection="0">
      <alignment vertical="center"/>
    </xf>
    <xf numFmtId="0" fontId="112" fillId="24" borderId="74" applyNumberFormat="0" applyAlignment="0" applyProtection="0">
      <alignment vertical="center"/>
    </xf>
    <xf numFmtId="0" fontId="1" fillId="0" borderId="0"/>
    <xf numFmtId="0" fontId="95" fillId="20" borderId="0" applyNumberFormat="0" applyBorder="0" applyAlignment="0" applyProtection="0">
      <alignment vertical="center"/>
    </xf>
    <xf numFmtId="0" fontId="1" fillId="0" borderId="0"/>
    <xf numFmtId="0" fontId="127" fillId="0" borderId="78" applyNumberFormat="0" applyFill="0" applyAlignment="0" applyProtection="0">
      <alignment vertical="center"/>
    </xf>
    <xf numFmtId="0" fontId="1" fillId="0" borderId="0"/>
    <xf numFmtId="0" fontId="117" fillId="0" borderId="76" applyNumberFormat="0" applyFill="0" applyAlignment="0" applyProtection="0">
      <alignment vertical="center"/>
    </xf>
    <xf numFmtId="0" fontId="14" fillId="0" borderId="0"/>
    <xf numFmtId="0" fontId="1" fillId="0" borderId="0"/>
    <xf numFmtId="0" fontId="1" fillId="0" borderId="0"/>
    <xf numFmtId="0" fontId="1" fillId="0" borderId="0"/>
    <xf numFmtId="195" fontId="1" fillId="0" borderId="0" applyFill="0" applyBorder="0" applyAlignment="0"/>
    <xf numFmtId="0" fontId="123" fillId="22"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195" fontId="1" fillId="0" borderId="0" applyFill="0" applyBorder="0" applyAlignment="0"/>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9" fontId="0" fillId="0" borderId="0" applyFont="0" applyFill="0" applyBorder="0" applyAlignment="0" applyProtection="0"/>
    <xf numFmtId="0" fontId="14" fillId="0" borderId="0"/>
    <xf numFmtId="0" fontId="1" fillId="0" borderId="0"/>
    <xf numFmtId="0" fontId="1" fillId="0" borderId="0"/>
    <xf numFmtId="0" fontId="15" fillId="17" borderId="0" applyNumberFormat="0" applyBorder="0" applyAlignment="0" applyProtection="0">
      <alignment vertical="center"/>
    </xf>
    <xf numFmtId="0" fontId="98" fillId="0" borderId="0">
      <alignment vertical="center"/>
    </xf>
    <xf numFmtId="0" fontId="0" fillId="0" borderId="0"/>
    <xf numFmtId="0" fontId="0" fillId="0" borderId="0"/>
    <xf numFmtId="0" fontId="0" fillId="0" borderId="0" applyNumberFormat="0" applyFont="0" applyFill="0" applyBorder="0" applyAlignment="0" applyProtection="0"/>
    <xf numFmtId="0" fontId="1" fillId="0" borderId="0"/>
    <xf numFmtId="195" fontId="1" fillId="0" borderId="0" applyFill="0" applyBorder="0" applyAlignment="0"/>
    <xf numFmtId="176" fontId="14" fillId="12" borderId="0"/>
    <xf numFmtId="0" fontId="14" fillId="0" borderId="0">
      <alignment vertical="center"/>
    </xf>
    <xf numFmtId="0" fontId="15" fillId="23" borderId="0" applyNumberFormat="0" applyBorder="0" applyAlignment="0" applyProtection="0">
      <alignment vertical="center"/>
    </xf>
    <xf numFmtId="0" fontId="1" fillId="0" borderId="0"/>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5" fillId="3" borderId="0" applyNumberFormat="0" applyBorder="0" applyAlignment="0" applyProtection="0">
      <alignment vertical="center"/>
    </xf>
    <xf numFmtId="0" fontId="1" fillId="0" borderId="0"/>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1" fillId="0" borderId="0"/>
    <xf numFmtId="0" fontId="116" fillId="2" borderId="0" applyNumberFormat="0" applyBorder="0" applyAlignment="0" applyProtection="0">
      <alignment vertical="center"/>
    </xf>
    <xf numFmtId="0" fontId="1" fillId="0" borderId="0"/>
    <xf numFmtId="0" fontId="1" fillId="0" borderId="0"/>
    <xf numFmtId="0" fontId="15" fillId="23" borderId="0" applyNumberFormat="0" applyBorder="0" applyAlignment="0" applyProtection="0">
      <alignment vertical="center"/>
    </xf>
    <xf numFmtId="0" fontId="1" fillId="0" borderId="0"/>
    <xf numFmtId="0" fontId="116" fillId="2" borderId="0" applyNumberFormat="0" applyBorder="0" applyAlignment="0" applyProtection="0">
      <alignment vertical="center"/>
    </xf>
    <xf numFmtId="0" fontId="1" fillId="0" borderId="0"/>
    <xf numFmtId="0" fontId="1" fillId="0" borderId="0"/>
    <xf numFmtId="0" fontId="1" fillId="0" borderId="0"/>
    <xf numFmtId="189" fontId="24" fillId="0" borderId="0"/>
    <xf numFmtId="0" fontId="1" fillId="0" borderId="0"/>
    <xf numFmtId="0" fontId="1" fillId="0" borderId="0"/>
    <xf numFmtId="0" fontId="1" fillId="0" borderId="0"/>
    <xf numFmtId="0" fontId="1" fillId="0" borderId="0"/>
    <xf numFmtId="182" fontId="14" fillId="12" borderId="0"/>
    <xf numFmtId="0" fontId="1" fillId="0" borderId="0"/>
    <xf numFmtId="0" fontId="0" fillId="0" borderId="0" applyNumberFormat="0" applyFill="0" applyProtection="0">
      <alignment horizontal="centerContinuous"/>
    </xf>
    <xf numFmtId="0" fontId="1" fillId="0" borderId="0"/>
    <xf numFmtId="0" fontId="0" fillId="0" borderId="0" applyNumberFormat="0" applyFont="0" applyFill="0" applyBorder="0" applyAlignment="0" applyProtection="0"/>
    <xf numFmtId="0" fontId="99" fillId="0" borderId="0">
      <alignment vertical="center"/>
    </xf>
    <xf numFmtId="0" fontId="1" fillId="0" borderId="0"/>
    <xf numFmtId="0" fontId="1" fillId="0" borderId="0"/>
    <xf numFmtId="0" fontId="15" fillId="13" borderId="0" applyNumberFormat="0" applyBorder="0" applyAlignment="0" applyProtection="0">
      <alignment vertical="center"/>
    </xf>
    <xf numFmtId="0" fontId="130" fillId="0" borderId="80" applyNumberFormat="0" applyFill="0" applyAlignment="0" applyProtection="0">
      <alignment vertical="center"/>
    </xf>
    <xf numFmtId="0" fontId="1" fillId="0" borderId="0"/>
    <xf numFmtId="0" fontId="1" fillId="0" borderId="0"/>
    <xf numFmtId="0" fontId="14" fillId="0" borderId="0" applyNumberFormat="0" applyFill="0" applyBorder="0" applyAlignment="0" applyProtection="0"/>
    <xf numFmtId="0" fontId="2" fillId="0" borderId="0"/>
    <xf numFmtId="0" fontId="15" fillId="20" borderId="0" applyNumberFormat="0" applyBorder="0" applyAlignment="0" applyProtection="0">
      <alignment vertical="center"/>
    </xf>
    <xf numFmtId="0" fontId="1" fillId="0" borderId="0"/>
    <xf numFmtId="0" fontId="104" fillId="0" borderId="79" applyNumberFormat="0" applyFill="0" applyAlignment="0" applyProtection="0">
      <alignment vertical="center"/>
    </xf>
    <xf numFmtId="0" fontId="1" fillId="0" borderId="0"/>
    <xf numFmtId="0" fontId="15" fillId="20" borderId="0" applyNumberFormat="0" applyBorder="0" applyAlignment="0" applyProtection="0">
      <alignment vertical="center"/>
    </xf>
    <xf numFmtId="182" fontId="14" fillId="16" borderId="0"/>
    <xf numFmtId="0" fontId="1" fillId="0" borderId="0"/>
    <xf numFmtId="0" fontId="104" fillId="0" borderId="79" applyNumberFormat="0" applyFill="0" applyAlignment="0" applyProtection="0">
      <alignment vertical="center"/>
    </xf>
    <xf numFmtId="0" fontId="15" fillId="20"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protection locked="0"/>
    </xf>
    <xf numFmtId="0" fontId="15" fillId="20" borderId="0" applyNumberFormat="0" applyBorder="0" applyAlignment="0" applyProtection="0">
      <alignment vertical="center"/>
    </xf>
    <xf numFmtId="0" fontId="1" fillId="0" borderId="0"/>
    <xf numFmtId="0" fontId="2" fillId="0" borderId="0"/>
    <xf numFmtId="0" fontId="15" fillId="13" borderId="0" applyNumberFormat="0" applyBorder="0" applyAlignment="0" applyProtection="0">
      <alignment vertical="center"/>
    </xf>
    <xf numFmtId="0" fontId="1" fillId="0" borderId="0">
      <protection locked="0"/>
    </xf>
    <xf numFmtId="200" fontId="6" fillId="0" borderId="0" applyFont="0" applyFill="0" applyBorder="0" applyAlignment="0" applyProtection="0"/>
    <xf numFmtId="0" fontId="0" fillId="0" borderId="0"/>
    <xf numFmtId="0" fontId="1" fillId="0" borderId="0"/>
    <xf numFmtId="0" fontId="14" fillId="0" borderId="0"/>
    <xf numFmtId="0" fontId="15" fillId="13" borderId="0" applyNumberFormat="0" applyBorder="0" applyAlignment="0" applyProtection="0">
      <alignment vertical="center"/>
    </xf>
    <xf numFmtId="0" fontId="1" fillId="0" borderId="0"/>
    <xf numFmtId="0" fontId="1" fillId="0" borderId="0"/>
    <xf numFmtId="0" fontId="95" fillId="20" borderId="0" applyNumberFormat="0" applyBorder="0" applyAlignment="0" applyProtection="0">
      <alignment vertical="center"/>
    </xf>
    <xf numFmtId="0" fontId="1" fillId="0" borderId="0"/>
    <xf numFmtId="0" fontId="15" fillId="15" borderId="0" applyNumberFormat="0" applyBorder="0" applyAlignment="0" applyProtection="0">
      <alignment vertical="center"/>
    </xf>
    <xf numFmtId="0" fontId="1" fillId="0" borderId="0"/>
    <xf numFmtId="0" fontId="1" fillId="0" borderId="0"/>
    <xf numFmtId="183" fontId="0" fillId="0" borderId="0" applyFill="0" applyBorder="0" applyAlignment="0"/>
    <xf numFmtId="0" fontId="1" fillId="0" borderId="0"/>
    <xf numFmtId="0" fontId="1" fillId="0" borderId="0"/>
    <xf numFmtId="176" fontId="14" fillId="12" borderId="0"/>
    <xf numFmtId="0" fontId="1" fillId="0" borderId="0"/>
    <xf numFmtId="0" fontId="0" fillId="0" borderId="0"/>
    <xf numFmtId="0" fontId="1" fillId="0" borderId="0"/>
    <xf numFmtId="0" fontId="0" fillId="0" borderId="0" applyNumberFormat="0" applyFont="0" applyFill="0" applyBorder="0" applyAlignment="0" applyProtection="0"/>
    <xf numFmtId="176" fontId="14" fillId="12" borderId="0"/>
    <xf numFmtId="0" fontId="1" fillId="0" borderId="0"/>
    <xf numFmtId="0" fontId="0" fillId="0" borderId="0" applyNumberFormat="0" applyFont="0" applyFill="0" applyBorder="0" applyAlignment="0" applyProtection="0"/>
    <xf numFmtId="0" fontId="1" fillId="0" borderId="0"/>
    <xf numFmtId="0" fontId="15" fillId="20" borderId="0" applyNumberFormat="0" applyBorder="0" applyAlignment="0" applyProtection="0">
      <alignment vertical="center"/>
    </xf>
    <xf numFmtId="0" fontId="102" fillId="6" borderId="73" applyNumberFormat="0" applyAlignment="0" applyProtection="0">
      <alignment vertical="center"/>
    </xf>
    <xf numFmtId="0" fontId="1" fillId="0" borderId="0"/>
    <xf numFmtId="0" fontId="15" fillId="20" borderId="0" applyNumberFormat="0" applyBorder="0" applyAlignment="0" applyProtection="0">
      <alignment vertical="center"/>
    </xf>
    <xf numFmtId="0" fontId="97" fillId="0" borderId="0" applyNumberFormat="0" applyFill="0" applyBorder="0" applyAlignment="0" applyProtection="0">
      <alignment vertical="center"/>
    </xf>
    <xf numFmtId="0" fontId="15" fillId="3" borderId="0" applyNumberFormat="0" applyBorder="0" applyAlignment="0" applyProtection="0">
      <alignment vertical="center"/>
    </xf>
    <xf numFmtId="0" fontId="1" fillId="0" borderId="0"/>
    <xf numFmtId="0" fontId="1" fillId="0" borderId="0"/>
    <xf numFmtId="0" fontId="14" fillId="0" borderId="0">
      <alignment vertical="center"/>
    </xf>
    <xf numFmtId="0" fontId="1" fillId="0" borderId="0"/>
    <xf numFmtId="0" fontId="1" fillId="0" borderId="0"/>
    <xf numFmtId="0" fontId="95" fillId="3" borderId="0" applyNumberFormat="0" applyBorder="0" applyAlignment="0" applyProtection="0">
      <alignment vertical="center"/>
    </xf>
    <xf numFmtId="0" fontId="1" fillId="0" borderId="0"/>
    <xf numFmtId="0" fontId="1" fillId="0" borderId="0"/>
    <xf numFmtId="0" fontId="95" fillId="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5" fillId="13" borderId="0" applyNumberFormat="0" applyBorder="0" applyAlignment="0" applyProtection="0">
      <alignment vertical="center"/>
    </xf>
    <xf numFmtId="0" fontId="1" fillId="0" borderId="0"/>
    <xf numFmtId="0" fontId="15" fillId="3" borderId="0" applyNumberFormat="0" applyBorder="0" applyAlignment="0" applyProtection="0">
      <alignment vertical="center"/>
    </xf>
    <xf numFmtId="0" fontId="1" fillId="0" borderId="0"/>
    <xf numFmtId="0" fontId="15" fillId="3" borderId="0" applyNumberFormat="0" applyBorder="0" applyAlignment="0" applyProtection="0">
      <alignment vertical="center"/>
    </xf>
    <xf numFmtId="0" fontId="0" fillId="0" borderId="0"/>
    <xf numFmtId="0" fontId="1"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212" fontId="14" fillId="0" borderId="0" applyFill="0" applyBorder="0" applyAlignment="0"/>
    <xf numFmtId="0" fontId="1" fillId="0" borderId="0"/>
    <xf numFmtId="0" fontId="95" fillId="23" borderId="0" applyNumberFormat="0" applyBorder="0" applyAlignment="0" applyProtection="0">
      <alignment vertical="center"/>
    </xf>
    <xf numFmtId="0" fontId="15" fillId="13"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0" fontId="1" fillId="0" borderId="0"/>
    <xf numFmtId="0" fontId="0" fillId="0" borderId="0" applyNumberFormat="0" applyFill="0" applyProtection="0">
      <alignment horizontal="centerContinuous"/>
    </xf>
    <xf numFmtId="0" fontId="95" fillId="21" borderId="0" applyNumberFormat="0" applyBorder="0" applyAlignment="0" applyProtection="0">
      <alignment vertical="center"/>
    </xf>
    <xf numFmtId="182" fontId="14" fillId="16" borderId="0"/>
    <xf numFmtId="0" fontId="100" fillId="2"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208" fontId="14" fillId="0" borderId="0" applyNumberFormat="0" applyFill="0" applyBorder="0" applyAlignment="0" applyProtection="0">
      <alignment horizontal="left"/>
    </xf>
    <xf numFmtId="0" fontId="1" fillId="0" borderId="0"/>
    <xf numFmtId="0" fontId="95" fillId="29" borderId="0" applyNumberFormat="0" applyBorder="0" applyAlignment="0" applyProtection="0">
      <alignment vertical="center"/>
    </xf>
    <xf numFmtId="0" fontId="1" fillId="0" borderId="0"/>
    <xf numFmtId="0" fontId="0" fillId="0" borderId="0"/>
    <xf numFmtId="0" fontId="1" fillId="0" borderId="0"/>
    <xf numFmtId="208" fontId="14" fillId="0" borderId="0" applyNumberFormat="0" applyFill="0" applyBorder="0" applyAlignment="0" applyProtection="0">
      <alignment horizontal="left"/>
    </xf>
    <xf numFmtId="0" fontId="1" fillId="0" borderId="0"/>
    <xf numFmtId="0" fontId="1" fillId="0" borderId="0"/>
    <xf numFmtId="0" fontId="1" fillId="0" borderId="0"/>
    <xf numFmtId="0" fontId="95" fillId="29" borderId="0" applyNumberFormat="0" applyBorder="0" applyAlignment="0" applyProtection="0">
      <alignment vertical="center"/>
    </xf>
    <xf numFmtId="0" fontId="1" fillId="0" borderId="0"/>
    <xf numFmtId="184" fontId="14" fillId="0" borderId="0" applyNumberFormat="0" applyFill="0" applyBorder="0" applyAlignment="0" applyProtection="0">
      <alignment horizontal="left"/>
    </xf>
    <xf numFmtId="0" fontId="1" fillId="0" borderId="0"/>
    <xf numFmtId="0" fontId="1" fillId="0" borderId="0"/>
    <xf numFmtId="0" fontId="1" fillId="0" borderId="0"/>
    <xf numFmtId="0" fontId="0" fillId="0" borderId="0" applyNumberFormat="0" applyFont="0" applyFill="0" applyBorder="0" applyAlignment="0" applyProtection="0"/>
    <xf numFmtId="0" fontId="1" fillId="0" borderId="0"/>
    <xf numFmtId="0" fontId="1" fillId="0" borderId="0"/>
    <xf numFmtId="0" fontId="1" fillId="0" borderId="0"/>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 fillId="0" borderId="0"/>
    <xf numFmtId="0" fontId="1" fillId="0" borderId="0"/>
    <xf numFmtId="0" fontId="1" fillId="0" borderId="0"/>
    <xf numFmtId="0" fontId="95" fillId="27"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1" fillId="0" borderId="0"/>
    <xf numFmtId="0" fontId="0" fillId="0" borderId="0"/>
    <xf numFmtId="0" fontId="1" fillId="0" borderId="0"/>
    <xf numFmtId="0" fontId="1" fillId="0" borderId="0"/>
    <xf numFmtId="0" fontId="1" fillId="0" borderId="0"/>
    <xf numFmtId="0" fontId="0" fillId="0" borderId="0" applyFont="0" applyFill="0">
      <alignment horizontal="fill"/>
    </xf>
    <xf numFmtId="0" fontId="1" fillId="0" borderId="0"/>
    <xf numFmtId="0" fontId="1" fillId="0" borderId="0">
      <protection locked="0"/>
    </xf>
    <xf numFmtId="0" fontId="0" fillId="0" borderId="0" applyNumberFormat="0" applyFont="0" applyFill="0" applyBorder="0" applyAlignment="0" applyProtection="0"/>
    <xf numFmtId="0" fontId="1" fillId="0" borderId="0"/>
    <xf numFmtId="0" fontId="1" fillId="0" borderId="0"/>
    <xf numFmtId="0" fontId="1" fillId="0" borderId="0"/>
    <xf numFmtId="0" fontId="1" fillId="0" borderId="0"/>
    <xf numFmtId="39" fontId="14" fillId="0" borderId="0"/>
    <xf numFmtId="0" fontId="95" fillId="21" borderId="0" applyNumberFormat="0" applyBorder="0" applyAlignment="0" applyProtection="0">
      <alignment vertical="center"/>
    </xf>
    <xf numFmtId="0" fontId="1" fillId="0" borderId="0"/>
    <xf numFmtId="0" fontId="1" fillId="0" borderId="0"/>
    <xf numFmtId="39" fontId="14" fillId="0" borderId="0"/>
    <xf numFmtId="0" fontId="95" fillId="21" borderId="0" applyNumberFormat="0" applyBorder="0" applyAlignment="0" applyProtection="0">
      <alignment vertical="center"/>
    </xf>
    <xf numFmtId="0" fontId="1" fillId="0" borderId="0"/>
    <xf numFmtId="0" fontId="15" fillId="15" borderId="0" applyNumberFormat="0" applyBorder="0" applyAlignment="0" applyProtection="0">
      <alignment vertical="center"/>
    </xf>
    <xf numFmtId="0" fontId="15" fillId="20" borderId="0" applyNumberFormat="0" applyBorder="0" applyAlignment="0" applyProtection="0">
      <alignment vertical="center"/>
    </xf>
    <xf numFmtId="0" fontId="98" fillId="31" borderId="0" applyNumberFormat="0" applyBorder="0" applyAlignment="0" applyProtection="0">
      <alignment vertical="center"/>
    </xf>
    <xf numFmtId="0" fontId="1" fillId="0" borderId="0"/>
    <xf numFmtId="0" fontId="0" fillId="0" borderId="0"/>
    <xf numFmtId="0" fontId="1" fillId="0" borderId="0"/>
    <xf numFmtId="0" fontId="14" fillId="0" borderId="0">
      <alignment vertical="center"/>
    </xf>
    <xf numFmtId="24" fontId="0" fillId="0" borderId="0" applyFont="0" applyFill="0" applyBorder="0" applyAlignment="0" applyProtection="0"/>
    <xf numFmtId="39" fontId="101" fillId="0" borderId="0" applyFont="0" applyFill="0" applyBorder="0" applyAlignment="0" applyProtection="0"/>
    <xf numFmtId="0" fontId="1" fillId="0" borderId="0"/>
    <xf numFmtId="240" fontId="1" fillId="0" borderId="0" applyFont="0" applyFill="0" applyBorder="0" applyAlignment="0" applyProtection="0"/>
    <xf numFmtId="0" fontId="1" fillId="0" borderId="0"/>
    <xf numFmtId="0" fontId="102" fillId="6" borderId="73" applyNumberFormat="0" applyAlignment="0" applyProtection="0">
      <alignment vertical="center"/>
    </xf>
    <xf numFmtId="0" fontId="1" fillId="0" borderId="0"/>
    <xf numFmtId="0" fontId="0" fillId="17" borderId="71" applyNumberFormat="0" applyFont="0" applyAlignment="0" applyProtection="0">
      <alignment vertical="center"/>
    </xf>
    <xf numFmtId="0" fontId="2" fillId="0" borderId="0" applyFill="0" applyBorder="0" applyAlignment="0"/>
    <xf numFmtId="0" fontId="113" fillId="23" borderId="0" applyNumberFormat="0" applyBorder="0" applyAlignment="0" applyProtection="0">
      <alignment vertical="center"/>
    </xf>
    <xf numFmtId="0" fontId="15" fillId="13" borderId="0" applyNumberFormat="0" applyBorder="0" applyAlignment="0" applyProtection="0">
      <alignment vertical="center"/>
    </xf>
    <xf numFmtId="0" fontId="14" fillId="0" borderId="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0" fontId="1" fillId="0" borderId="0"/>
    <xf numFmtId="9" fontId="0" fillId="0" borderId="0" applyFont="0" applyFill="0" applyBorder="0" applyAlignment="0" applyProtection="0"/>
    <xf numFmtId="0" fontId="0" fillId="17" borderId="71" applyNumberFormat="0" applyFont="0" applyAlignment="0" applyProtection="0">
      <alignment vertical="center"/>
    </xf>
    <xf numFmtId="0" fontId="14" fillId="0" borderId="0"/>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2" fillId="0" borderId="0" applyFill="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0" fillId="0" borderId="0"/>
    <xf numFmtId="0" fontId="1" fillId="0" borderId="0"/>
    <xf numFmtId="0" fontId="95" fillId="21" borderId="0" applyNumberFormat="0" applyBorder="0" applyAlignment="0" applyProtection="0">
      <alignment vertical="center"/>
    </xf>
    <xf numFmtId="0" fontId="1" fillId="0" borderId="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 fillId="0" borderId="0"/>
    <xf numFmtId="0" fontId="122" fillId="22" borderId="0" applyNumberFormat="0" applyBorder="0" applyAlignment="0" applyProtection="0">
      <alignment vertical="center"/>
    </xf>
    <xf numFmtId="0" fontId="0" fillId="0" borderId="0"/>
    <xf numFmtId="0" fontId="1" fillId="0" borderId="0"/>
    <xf numFmtId="0" fontId="14" fillId="0" borderId="0"/>
    <xf numFmtId="0" fontId="1" fillId="0" borderId="0"/>
    <xf numFmtId="0" fontId="122" fillId="22" borderId="0" applyNumberFormat="0" applyBorder="0" applyAlignment="0" applyProtection="0">
      <alignment vertical="center"/>
    </xf>
    <xf numFmtId="0" fontId="1" fillId="0" borderId="0"/>
    <xf numFmtId="0" fontId="1" fillId="0" borderId="0"/>
    <xf numFmtId="0" fontId="15" fillId="20" borderId="0" applyNumberFormat="0" applyBorder="0" applyAlignment="0" applyProtection="0">
      <alignment vertical="center"/>
    </xf>
    <xf numFmtId="0" fontId="1" fillId="0" borderId="0"/>
    <xf numFmtId="0" fontId="97" fillId="0" borderId="0" applyNumberFormat="0" applyFill="0" applyBorder="0" applyAlignment="0" applyProtection="0">
      <alignment vertical="center"/>
    </xf>
    <xf numFmtId="0" fontId="14" fillId="0" borderId="0"/>
    <xf numFmtId="0" fontId="95" fillId="30"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2" fillId="0" borderId="0"/>
    <xf numFmtId="0" fontId="115" fillId="20" borderId="75" applyNumberFormat="0" applyAlignment="0" applyProtection="0">
      <alignment vertical="center"/>
    </xf>
    <xf numFmtId="0" fontId="0" fillId="0" borderId="0" applyNumberFormat="0" applyFont="0" applyFill="0" applyBorder="0" applyAlignment="0" applyProtection="0"/>
    <xf numFmtId="0" fontId="95" fillId="30" borderId="0" applyNumberFormat="0" applyBorder="0" applyAlignment="0" applyProtection="0">
      <alignment vertical="center"/>
    </xf>
    <xf numFmtId="0" fontId="1" fillId="0" borderId="0"/>
    <xf numFmtId="0" fontId="1" fillId="0" borderId="0"/>
    <xf numFmtId="0" fontId="88" fillId="0" borderId="0"/>
    <xf numFmtId="0" fontId="115" fillId="20" borderId="75" applyNumberFormat="0" applyAlignment="0" applyProtection="0">
      <alignment vertical="center"/>
    </xf>
    <xf numFmtId="0" fontId="1" fillId="0" borderId="0"/>
    <xf numFmtId="184" fontId="14" fillId="0" borderId="0" applyNumberFormat="0" applyFill="0" applyBorder="0" applyAlignment="0" applyProtection="0">
      <alignment horizontal="left"/>
    </xf>
    <xf numFmtId="0" fontId="1" fillId="0" borderId="0"/>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lignment vertical="center"/>
    </xf>
    <xf numFmtId="0" fontId="1"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 fillId="0" borderId="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4" fillId="0" borderId="0"/>
    <xf numFmtId="0" fontId="1" fillId="0" borderId="0"/>
    <xf numFmtId="0" fontId="0" fillId="0" borderId="0"/>
    <xf numFmtId="182" fontId="14" fillId="16" borderId="0"/>
    <xf numFmtId="9" fontId="101" fillId="0" borderId="0" applyFont="0" applyFill="0" applyBorder="0" applyAlignment="0" applyProtection="0"/>
    <xf numFmtId="0" fontId="14" fillId="0" borderId="0">
      <alignment vertical="center"/>
    </xf>
    <xf numFmtId="0" fontId="1" fillId="0" borderId="0"/>
    <xf numFmtId="0" fontId="15" fillId="6" borderId="0" applyNumberFormat="0" applyBorder="0" applyAlignment="0" applyProtection="0">
      <alignment vertical="center"/>
    </xf>
    <xf numFmtId="0" fontId="1" fillId="0" borderId="0"/>
    <xf numFmtId="0" fontId="95" fillId="21" borderId="0" applyNumberFormat="0" applyBorder="0" applyAlignment="0" applyProtection="0">
      <alignment vertical="center"/>
    </xf>
    <xf numFmtId="0" fontId="1" fillId="0" borderId="0"/>
    <xf numFmtId="0" fontId="1" fillId="0" borderId="0"/>
    <xf numFmtId="0" fontId="1" fillId="0" borderId="0"/>
    <xf numFmtId="0" fontId="1" fillId="0" borderId="0"/>
    <xf numFmtId="176" fontId="14" fillId="12" borderId="0"/>
    <xf numFmtId="0" fontId="95" fillId="23" borderId="0" applyNumberFormat="0" applyBorder="0" applyAlignment="0" applyProtection="0">
      <alignment vertical="center"/>
    </xf>
    <xf numFmtId="0" fontId="1" fillId="0" borderId="0">
      <protection locked="0"/>
    </xf>
    <xf numFmtId="0" fontId="1" fillId="0" borderId="0"/>
    <xf numFmtId="0" fontId="1" fillId="0" borderId="0"/>
    <xf numFmtId="0" fontId="1" fillId="0" borderId="0"/>
    <xf numFmtId="0" fontId="95" fillId="21" borderId="0" applyNumberFormat="0" applyBorder="0" applyAlignment="0" applyProtection="0">
      <alignment vertical="center"/>
    </xf>
    <xf numFmtId="0" fontId="1" fillId="0" borderId="0"/>
    <xf numFmtId="0" fontId="14" fillId="0" borderId="0" applyNumberFormat="0" applyFill="0" applyBorder="0" applyAlignment="0" applyProtection="0">
      <alignment horizontal="left"/>
    </xf>
    <xf numFmtId="0" fontId="1" fillId="0" borderId="0"/>
    <xf numFmtId="0" fontId="122" fillId="22" borderId="0" applyNumberFormat="0" applyBorder="0" applyAlignment="0" applyProtection="0">
      <alignment vertical="center"/>
    </xf>
    <xf numFmtId="0" fontId="95" fillId="13" borderId="0" applyNumberFormat="0" applyBorder="0" applyAlignment="0" applyProtection="0">
      <alignment vertical="center"/>
    </xf>
    <xf numFmtId="0" fontId="97" fillId="0" borderId="0" applyNumberFormat="0" applyFill="0" applyBorder="0" applyAlignment="0" applyProtection="0">
      <alignment vertical="center"/>
    </xf>
    <xf numFmtId="0" fontId="15" fillId="17" borderId="0" applyNumberFormat="0" applyBorder="0" applyAlignment="0" applyProtection="0">
      <alignment vertical="center"/>
    </xf>
    <xf numFmtId="0" fontId="89" fillId="0" borderId="0"/>
    <xf numFmtId="191" fontId="0" fillId="0" borderId="0" applyFont="0" applyFill="0" applyBorder="0" applyAlignment="0" applyProtection="0"/>
    <xf numFmtId="191" fontId="0" fillId="0" borderId="0" applyFont="0" applyFill="0" applyBorder="0" applyAlignment="0" applyProtection="0"/>
    <xf numFmtId="0" fontId="0" fillId="0" borderId="0" applyNumberFormat="0" applyFont="0" applyFill="0" applyBorder="0" applyAlignment="0" applyProtection="0"/>
    <xf numFmtId="0" fontId="1" fillId="0" borderId="0"/>
    <xf numFmtId="0" fontId="97" fillId="0" borderId="0" applyNumberFormat="0" applyFill="0" applyBorder="0" applyAlignment="0" applyProtection="0">
      <alignment vertical="center"/>
    </xf>
    <xf numFmtId="0" fontId="113" fillId="21" borderId="0" applyNumberFormat="0" applyBorder="0" applyAlignment="0" applyProtection="0">
      <alignment vertical="center"/>
    </xf>
    <xf numFmtId="0" fontId="15" fillId="17"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 fillId="0" borderId="0"/>
    <xf numFmtId="0" fontId="1" fillId="0" borderId="0"/>
    <xf numFmtId="202" fontId="1" fillId="0" borderId="0"/>
    <xf numFmtId="0" fontId="1" fillId="0" borderId="0"/>
    <xf numFmtId="0" fontId="1" fillId="0" borderId="0"/>
    <xf numFmtId="0" fontId="1" fillId="0" borderId="0"/>
    <xf numFmtId="202" fontId="1" fillId="0" borderId="0"/>
    <xf numFmtId="0" fontId="1" fillId="0" borderId="0"/>
    <xf numFmtId="176" fontId="14" fillId="12" borderId="0"/>
    <xf numFmtId="0" fontId="1" fillId="0" borderId="0"/>
    <xf numFmtId="0" fontId="14" fillId="0" borderId="0"/>
    <xf numFmtId="0" fontId="15" fillId="17" borderId="0" applyNumberFormat="0" applyBorder="0" applyAlignment="0" applyProtection="0">
      <alignment vertical="center"/>
    </xf>
    <xf numFmtId="0" fontId="1" fillId="0" borderId="0"/>
    <xf numFmtId="0" fontId="89" fillId="0" borderId="0"/>
    <xf numFmtId="0" fontId="0" fillId="0" borderId="0"/>
    <xf numFmtId="0" fontId="1" fillId="0" borderId="0"/>
    <xf numFmtId="176" fontId="14" fillId="12" borderId="0"/>
    <xf numFmtId="0" fontId="1" fillId="0" borderId="0"/>
    <xf numFmtId="0" fontId="15" fillId="17" borderId="0" applyNumberFormat="0" applyBorder="0" applyAlignment="0" applyProtection="0">
      <alignment vertical="center"/>
    </xf>
    <xf numFmtId="0" fontId="1" fillId="0" borderId="0"/>
    <xf numFmtId="0" fontId="1" fillId="0" borderId="0"/>
    <xf numFmtId="0" fontId="0"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 fillId="0" borderId="0"/>
    <xf numFmtId="0" fontId="140" fillId="13" borderId="0" applyNumberFormat="0" applyBorder="0" applyAlignment="0" applyProtection="0"/>
    <xf numFmtId="0" fontId="95" fillId="20" borderId="0" applyNumberFormat="0" applyBorder="0" applyAlignment="0" applyProtection="0">
      <alignment vertical="center"/>
    </xf>
    <xf numFmtId="0" fontId="1" fillId="0" borderId="0"/>
    <xf numFmtId="0" fontId="1" fillId="0" borderId="0"/>
    <xf numFmtId="182" fontId="14" fillId="12" borderId="0"/>
    <xf numFmtId="0" fontId="0" fillId="0" borderId="0" applyNumberFormat="0" applyFont="0" applyFill="0" applyBorder="0" applyAlignment="0" applyProtection="0"/>
    <xf numFmtId="0" fontId="1" fillId="0" borderId="0"/>
    <xf numFmtId="0" fontId="1" fillId="0" borderId="0"/>
    <xf numFmtId="0" fontId="95" fillId="20" borderId="0" applyNumberFormat="0" applyBorder="0" applyAlignment="0" applyProtection="0">
      <alignment vertical="center"/>
    </xf>
    <xf numFmtId="176" fontId="14" fillId="16" borderId="0"/>
    <xf numFmtId="0" fontId="1" fillId="0" borderId="0"/>
    <xf numFmtId="0" fontId="1" fillId="0" borderId="0"/>
    <xf numFmtId="176" fontId="14" fillId="16" borderId="0"/>
    <xf numFmtId="0" fontId="1" fillId="0" borderId="0"/>
    <xf numFmtId="0" fontId="1" fillId="0" borderId="0"/>
    <xf numFmtId="0" fontId="1" fillId="0" borderId="0"/>
    <xf numFmtId="0" fontId="1" fillId="0" borderId="0"/>
    <xf numFmtId="0" fontId="15" fillId="13" borderId="0" applyNumberFormat="0" applyBorder="0" applyAlignment="0" applyProtection="0">
      <alignment vertical="center"/>
    </xf>
    <xf numFmtId="208" fontId="14" fillId="0" borderId="0" applyNumberFormat="0" applyFill="0" applyBorder="0" applyAlignment="0" applyProtection="0">
      <alignment horizontal="left"/>
    </xf>
    <xf numFmtId="0" fontId="1" fillId="0" borderId="0"/>
    <xf numFmtId="0" fontId="2" fillId="0" borderId="0"/>
    <xf numFmtId="0" fontId="1" fillId="0" borderId="0"/>
    <xf numFmtId="0" fontId="2" fillId="0" borderId="0"/>
    <xf numFmtId="0" fontId="1" fillId="0" borderId="0"/>
    <xf numFmtId="0" fontId="1" fillId="0" borderId="0"/>
    <xf numFmtId="0" fontId="15" fillId="15" borderId="0" applyNumberFormat="0" applyBorder="0" applyAlignment="0" applyProtection="0">
      <alignment vertical="center"/>
    </xf>
    <xf numFmtId="0" fontId="2" fillId="0" borderId="0"/>
    <xf numFmtId="0" fontId="1" fillId="0" borderId="0"/>
    <xf numFmtId="0" fontId="2" fillId="0" borderId="0" applyFill="0" applyBorder="0" applyAlignment="0"/>
    <xf numFmtId="0" fontId="0" fillId="0" borderId="0" applyNumberFormat="0" applyFont="0" applyFill="0" applyBorder="0" applyAlignment="0" applyProtection="0"/>
    <xf numFmtId="0" fontId="1" fillId="0" borderId="0"/>
    <xf numFmtId="0" fontId="2" fillId="0" borderId="0" applyFill="0" applyBorder="0" applyAlignment="0"/>
    <xf numFmtId="0" fontId="95"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95" fillId="13" borderId="0" applyNumberFormat="0" applyBorder="0" applyAlignment="0" applyProtection="0">
      <alignment vertical="center"/>
    </xf>
    <xf numFmtId="9" fontId="0" fillId="0" borderId="0" applyFont="0" applyFill="0" applyBorder="0" applyAlignment="0" applyProtection="0"/>
    <xf numFmtId="0" fontId="1" fillId="0" borderId="0"/>
    <xf numFmtId="0" fontId="1" fillId="0" borderId="0"/>
    <xf numFmtId="0" fontId="95" fillId="20" borderId="0" applyNumberFormat="0" applyBorder="0" applyAlignment="0" applyProtection="0">
      <alignment vertical="center"/>
    </xf>
    <xf numFmtId="0" fontId="95" fillId="13" borderId="0" applyNumberFormat="0" applyBorder="0" applyAlignment="0" applyProtection="0">
      <alignment vertical="center"/>
    </xf>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122" fillId="22" borderId="0" applyNumberFormat="0" applyBorder="0" applyAlignment="0" applyProtection="0">
      <alignment vertical="center"/>
    </xf>
    <xf numFmtId="39" fontId="14" fillId="0" borderId="0"/>
    <xf numFmtId="0" fontId="1" fillId="0" borderId="0"/>
    <xf numFmtId="0" fontId="0" fillId="0" borderId="0"/>
    <xf numFmtId="0" fontId="0" fillId="0" borderId="0"/>
    <xf numFmtId="0" fontId="1" fillId="0" borderId="0"/>
    <xf numFmtId="0" fontId="104" fillId="0" borderId="0" applyNumberFormat="0" applyFill="0" applyBorder="0" applyAlignment="0" applyProtection="0">
      <alignment vertical="center"/>
    </xf>
    <xf numFmtId="0" fontId="1" fillId="0" borderId="0"/>
    <xf numFmtId="43" fontId="0" fillId="0" borderId="0" applyFont="0" applyFill="0" applyBorder="0" applyAlignment="0" applyProtection="0"/>
    <xf numFmtId="39" fontId="14" fillId="0" borderId="0"/>
    <xf numFmtId="0" fontId="104" fillId="0" borderId="0" applyNumberFormat="0" applyFill="0" applyBorder="0" applyAlignment="0" applyProtection="0">
      <alignment vertical="center"/>
    </xf>
    <xf numFmtId="0" fontId="122" fillId="22"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39" fontId="14" fillId="0" borderId="0"/>
    <xf numFmtId="0" fontId="122" fillId="22"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4" fillId="0" borderId="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0" fontId="120" fillId="6" borderId="75" applyNumberFormat="0" applyAlignment="0" applyProtection="0">
      <alignment vertical="center"/>
    </xf>
    <xf numFmtId="0" fontId="14" fillId="0" borderId="0">
      <alignment vertical="center"/>
    </xf>
    <xf numFmtId="0" fontId="14"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4" fillId="0" borderId="0"/>
    <xf numFmtId="0" fontId="1" fillId="0" borderId="0"/>
    <xf numFmtId="0" fontId="15" fillId="15" borderId="0" applyNumberFormat="0" applyBorder="0" applyAlignment="0" applyProtection="0">
      <alignment vertical="center"/>
    </xf>
    <xf numFmtId="0" fontId="3" fillId="0" borderId="0" applyFill="0" applyBorder="0" applyProtection="0">
      <alignment horizontal="left" vertical="top"/>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1" fillId="0" borderId="0"/>
    <xf numFmtId="0" fontId="107" fillId="0" borderId="0" applyNumberFormat="0" applyFill="0" applyBorder="0" applyAlignment="0" applyProtection="0">
      <alignment vertical="center"/>
    </xf>
    <xf numFmtId="0" fontId="1" fillId="0" borderId="0"/>
    <xf numFmtId="0" fontId="107" fillId="0" borderId="0" applyNumberFormat="0" applyFill="0" applyBorder="0" applyAlignment="0" applyProtection="0">
      <alignment vertical="center"/>
    </xf>
    <xf numFmtId="0" fontId="1" fillId="0" borderId="0"/>
    <xf numFmtId="0" fontId="0" fillId="0" borderId="0"/>
    <xf numFmtId="0" fontId="1" fillId="0" borderId="0"/>
    <xf numFmtId="0" fontId="95" fillId="21" borderId="0" applyNumberFormat="0" applyBorder="0" applyAlignment="0" applyProtection="0">
      <alignment vertical="center"/>
    </xf>
    <xf numFmtId="0" fontId="1" fillId="0" borderId="0"/>
    <xf numFmtId="0" fontId="1" fillId="0" borderId="0"/>
    <xf numFmtId="0" fontId="122" fillId="22" borderId="0" applyNumberFormat="0" applyBorder="0" applyAlignment="0" applyProtection="0">
      <alignment vertical="center"/>
    </xf>
    <xf numFmtId="0" fontId="15" fillId="23" borderId="0" applyNumberFormat="0" applyBorder="0" applyAlignment="0" applyProtection="0">
      <alignment vertical="center"/>
    </xf>
    <xf numFmtId="0" fontId="1" fillId="0" borderId="0"/>
    <xf numFmtId="0" fontId="1" fillId="0" borderId="0"/>
    <xf numFmtId="0" fontId="130" fillId="0" borderId="80" applyNumberFormat="0" applyFill="0" applyAlignment="0" applyProtection="0">
      <alignment vertical="center"/>
    </xf>
    <xf numFmtId="0" fontId="0" fillId="0" borderId="0"/>
    <xf numFmtId="0" fontId="1" fillId="0" borderId="0"/>
    <xf numFmtId="0" fontId="1" fillId="0" borderId="0"/>
    <xf numFmtId="0" fontId="1" fillId="0" borderId="0"/>
    <xf numFmtId="0" fontId="15" fillId="25" borderId="0" applyNumberFormat="0" applyBorder="0" applyAlignment="0" applyProtection="0">
      <alignment vertical="center"/>
    </xf>
    <xf numFmtId="0" fontId="95" fillId="30" borderId="0" applyNumberFormat="0" applyBorder="0" applyAlignment="0" applyProtection="0">
      <alignment vertical="center"/>
    </xf>
    <xf numFmtId="243" fontId="0" fillId="0" borderId="90" applyFont="0" applyFill="0" applyBorder="0" applyAlignment="0" applyProtection="0">
      <protection locked="0"/>
    </xf>
    <xf numFmtId="0" fontId="1" fillId="0" borderId="0"/>
    <xf numFmtId="0" fontId="1" fillId="0" borderId="0"/>
    <xf numFmtId="182" fontId="14" fillId="12"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 fillId="0" borderId="0"/>
    <xf numFmtId="176" fontId="14" fillId="16" borderId="0"/>
    <xf numFmtId="0" fontId="15" fillId="25" borderId="0" applyNumberFormat="0" applyBorder="0" applyAlignment="0" applyProtection="0">
      <alignment vertical="center"/>
    </xf>
    <xf numFmtId="0" fontId="1" fillId="0" borderId="0"/>
    <xf numFmtId="0" fontId="1" fillId="0" borderId="0"/>
    <xf numFmtId="0" fontId="1" fillId="0" borderId="0"/>
    <xf numFmtId="176" fontId="14" fillId="16" borderId="0"/>
    <xf numFmtId="0" fontId="0" fillId="0" borderId="0"/>
    <xf numFmtId="0" fontId="0" fillId="0" borderId="0" applyNumberFormat="0" applyFont="0" applyFill="0" applyBorder="0" applyAlignment="0" applyProtection="0"/>
    <xf numFmtId="0" fontId="1" fillId="0" borderId="0"/>
    <xf numFmtId="176" fontId="14" fillId="16" borderId="0"/>
    <xf numFmtId="0" fontId="1" fillId="0" borderId="0"/>
    <xf numFmtId="0" fontId="98"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209" fontId="1" fillId="0" borderId="0" applyFont="0" applyFill="0" applyBorder="0" applyAlignment="0" applyProtection="0"/>
    <xf numFmtId="176" fontId="14" fillId="16" borderId="0"/>
    <xf numFmtId="0" fontId="1" fillId="0" borderId="0"/>
    <xf numFmtId="0" fontId="1" fillId="0" borderId="0"/>
    <xf numFmtId="0" fontId="15" fillId="13" borderId="0" applyNumberFormat="0" applyBorder="0" applyAlignment="0" applyProtection="0">
      <alignment vertical="center"/>
    </xf>
    <xf numFmtId="0" fontId="1" fillId="0" borderId="0"/>
    <xf numFmtId="0" fontId="1" fillId="0" borderId="0"/>
    <xf numFmtId="0" fontId="159" fillId="0" borderId="78" applyNumberFormat="0" applyFill="0" applyAlignment="0" applyProtection="0">
      <alignment vertical="center"/>
    </xf>
    <xf numFmtId="0" fontId="14" fillId="0" borderId="0">
      <alignment vertical="center"/>
    </xf>
    <xf numFmtId="0" fontId="1" fillId="0" borderId="0"/>
    <xf numFmtId="0" fontId="1" fillId="0" borderId="0"/>
    <xf numFmtId="184" fontId="14" fillId="0" borderId="0" applyNumberFormat="0" applyFill="0" applyBorder="0" applyAlignment="0" applyProtection="0">
      <alignment horizontal="left"/>
    </xf>
    <xf numFmtId="0" fontId="1" fillId="0" borderId="0"/>
    <xf numFmtId="0" fontId="1" fillId="0" borderId="0"/>
    <xf numFmtId="0" fontId="1" fillId="0" borderId="0"/>
    <xf numFmtId="0" fontId="1" fillId="0" borderId="0"/>
    <xf numFmtId="0" fontId="95" fillId="23" borderId="0" applyNumberFormat="0" applyBorder="0" applyAlignment="0" applyProtection="0">
      <alignment vertical="center"/>
    </xf>
    <xf numFmtId="0" fontId="1" fillId="0" borderId="0"/>
    <xf numFmtId="212" fontId="14" fillId="0" borderId="0" applyFill="0" applyBorder="0" applyAlignment="0"/>
    <xf numFmtId="184" fontId="14" fillId="0" borderId="0" applyNumberFormat="0" applyFill="0" applyBorder="0" applyAlignment="0" applyProtection="0">
      <alignment horizontal="left"/>
    </xf>
    <xf numFmtId="9" fontId="2" fillId="0" borderId="0" applyFont="0" applyFill="0" applyBorder="0" applyAlignment="0" applyProtection="0"/>
    <xf numFmtId="0" fontId="97" fillId="0" borderId="0" applyNumberFormat="0" applyFill="0" applyBorder="0" applyAlignment="0" applyProtection="0">
      <alignment vertical="center"/>
    </xf>
    <xf numFmtId="0" fontId="2" fillId="0" borderId="0"/>
    <xf numFmtId="0" fontId="1" fillId="0" borderId="0"/>
    <xf numFmtId="184" fontId="14" fillId="0" borderId="0" applyNumberFormat="0" applyFill="0" applyBorder="0" applyAlignment="0" applyProtection="0">
      <alignment horizontal="left"/>
    </xf>
    <xf numFmtId="0" fontId="97" fillId="0" borderId="0" applyNumberFormat="0" applyFill="0" applyBorder="0" applyAlignment="0" applyProtection="0">
      <alignment vertical="center"/>
    </xf>
    <xf numFmtId="0" fontId="1" fillId="0" borderId="0"/>
    <xf numFmtId="0" fontId="119" fillId="3" borderId="0" applyNumberFormat="0" applyBorder="0" applyAlignment="0" applyProtection="0">
      <alignment vertical="center"/>
    </xf>
    <xf numFmtId="0" fontId="1" fillId="0" borderId="0"/>
    <xf numFmtId="0" fontId="123" fillId="22" borderId="0" applyNumberFormat="0" applyBorder="0" applyAlignment="0" applyProtection="0">
      <alignment vertical="center"/>
    </xf>
    <xf numFmtId="0" fontId="1" fillId="0" borderId="0"/>
    <xf numFmtId="0" fontId="1" fillId="0" borderId="0"/>
    <xf numFmtId="0" fontId="15" fillId="20"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1" fillId="0" borderId="0"/>
    <xf numFmtId="0" fontId="164" fillId="0" borderId="0" applyNumberFormat="0" applyFill="0" applyBorder="0" applyAlignment="0" applyProtection="0">
      <alignment vertical="center"/>
    </xf>
    <xf numFmtId="0" fontId="1" fillId="0" borderId="0"/>
    <xf numFmtId="0" fontId="1" fillId="0" borderId="0"/>
    <xf numFmtId="0" fontId="0" fillId="0" borderId="0"/>
    <xf numFmtId="0" fontId="1" fillId="0" borderId="0"/>
    <xf numFmtId="0" fontId="1" fillId="0" borderId="0"/>
    <xf numFmtId="0" fontId="14" fillId="0" borderId="0"/>
    <xf numFmtId="0" fontId="15" fillId="13" borderId="0" applyNumberFormat="0" applyBorder="0" applyAlignment="0" applyProtection="0">
      <alignment vertical="center"/>
    </xf>
    <xf numFmtId="0" fontId="1" fillId="0" borderId="0"/>
    <xf numFmtId="0" fontId="0" fillId="0" borderId="0"/>
    <xf numFmtId="0" fontId="1" fillId="0" borderId="0"/>
    <xf numFmtId="0" fontId="1" fillId="0" borderId="0"/>
    <xf numFmtId="0" fontId="15" fillId="23" borderId="0" applyNumberFormat="0" applyBorder="0" applyAlignment="0" applyProtection="0">
      <alignment vertical="center"/>
    </xf>
    <xf numFmtId="0" fontId="116" fillId="2"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196" fontId="0" fillId="0" borderId="0" applyFont="0" applyFill="0" applyBorder="0" applyAlignment="0" applyProtection="0"/>
    <xf numFmtId="195" fontId="1" fillId="0" borderId="0" applyFill="0" applyBorder="0" applyAlignment="0"/>
    <xf numFmtId="0" fontId="14" fillId="0" borderId="0">
      <alignment vertical="center"/>
    </xf>
    <xf numFmtId="0" fontId="0" fillId="0" borderId="0" applyNumberFormat="0" applyFont="0" applyFill="0" applyBorder="0" applyAlignment="0" applyProtection="0"/>
    <xf numFmtId="0" fontId="15" fillId="17" borderId="0" applyNumberFormat="0" applyBorder="0" applyAlignment="0" applyProtection="0">
      <alignment vertical="center"/>
    </xf>
    <xf numFmtId="224" fontId="1" fillId="0" borderId="0">
      <protection locked="0"/>
    </xf>
    <xf numFmtId="0" fontId="1" fillId="0" borderId="0"/>
    <xf numFmtId="0" fontId="15" fillId="6" borderId="0" applyNumberFormat="0" applyBorder="0" applyAlignment="0" applyProtection="0">
      <alignment vertical="center"/>
    </xf>
    <xf numFmtId="39" fontId="14" fillId="0" borderId="0"/>
    <xf numFmtId="0" fontId="15" fillId="17" borderId="0" applyNumberFormat="0" applyBorder="0" applyAlignment="0" applyProtection="0">
      <alignment vertical="center"/>
    </xf>
    <xf numFmtId="182" fontId="14" fillId="12" borderId="0"/>
    <xf numFmtId="0" fontId="0" fillId="0" borderId="0" applyNumberFormat="0" applyFont="0" applyFill="0" applyBorder="0" applyAlignment="0" applyProtection="0"/>
    <xf numFmtId="0" fontId="1" fillId="0" borderId="0"/>
    <xf numFmtId="0" fontId="1" fillId="0" borderId="0"/>
    <xf numFmtId="0" fontId="14" fillId="0" borderId="0">
      <alignment vertical="center"/>
    </xf>
    <xf numFmtId="0" fontId="0" fillId="0" borderId="0"/>
    <xf numFmtId="0" fontId="1" fillId="0" borderId="0"/>
    <xf numFmtId="0" fontId="1" fillId="0" borderId="0"/>
    <xf numFmtId="213" fontId="6" fillId="0" borderId="0" applyFill="0" applyBorder="0" applyProtection="0">
      <alignment horizontal="right"/>
    </xf>
    <xf numFmtId="0" fontId="1" fillId="0" borderId="0"/>
    <xf numFmtId="0" fontId="0" fillId="0" borderId="0"/>
    <xf numFmtId="0" fontId="1" fillId="0" borderId="0"/>
    <xf numFmtId="0" fontId="90" fillId="0" borderId="0" applyNumberFormat="0" applyFill="0" applyBorder="0" applyAlignment="0" applyProtection="0">
      <alignment vertical="center"/>
    </xf>
    <xf numFmtId="213" fontId="6" fillId="0" borderId="0" applyFill="0" applyBorder="0" applyProtection="0">
      <alignment horizontal="right"/>
    </xf>
    <xf numFmtId="0" fontId="1" fillId="0" borderId="0"/>
    <xf numFmtId="0" fontId="1" fillId="0" borderId="0"/>
    <xf numFmtId="182" fontId="14" fillId="16" borderId="0"/>
    <xf numFmtId="0" fontId="1" fillId="0" borderId="0"/>
    <xf numFmtId="0" fontId="1" fillId="0" borderId="0"/>
    <xf numFmtId="182" fontId="14" fillId="16" borderId="0"/>
    <xf numFmtId="0" fontId="1" fillId="0" borderId="0"/>
    <xf numFmtId="0" fontId="1" fillId="0" borderId="0"/>
    <xf numFmtId="182" fontId="14" fillId="16" borderId="0"/>
    <xf numFmtId="0" fontId="1" fillId="0" borderId="0"/>
    <xf numFmtId="0" fontId="1" fillId="0" borderId="0"/>
    <xf numFmtId="0" fontId="1" fillId="0" borderId="0"/>
    <xf numFmtId="0" fontId="159" fillId="0" borderId="78" applyNumberFormat="0" applyFill="0" applyAlignment="0" applyProtection="0">
      <alignment vertical="center"/>
    </xf>
    <xf numFmtId="0" fontId="14" fillId="0" borderId="0">
      <alignment vertical="center"/>
    </xf>
    <xf numFmtId="0" fontId="1" fillId="0" borderId="0"/>
    <xf numFmtId="244" fontId="128" fillId="0" borderId="10">
      <alignment horizontal="justify" vertical="top" wrapText="1"/>
    </xf>
    <xf numFmtId="0" fontId="104" fillId="0" borderId="79" applyNumberFormat="0" applyFill="0" applyAlignment="0" applyProtection="0">
      <alignment vertical="center"/>
    </xf>
    <xf numFmtId="182" fontId="14" fillId="16" borderId="0"/>
    <xf numFmtId="0" fontId="100" fillId="2" borderId="0" applyNumberFormat="0" applyBorder="0" applyAlignment="0" applyProtection="0">
      <alignment vertical="center"/>
    </xf>
    <xf numFmtId="0" fontId="1" fillId="0" borderId="0"/>
    <xf numFmtId="0" fontId="104" fillId="0" borderId="79" applyNumberFormat="0" applyFill="0" applyAlignment="0" applyProtection="0">
      <alignment vertical="center"/>
    </xf>
    <xf numFmtId="182" fontId="14" fillId="16" borderId="0"/>
    <xf numFmtId="0" fontId="1" fillId="0" borderId="0"/>
    <xf numFmtId="0" fontId="15" fillId="20" borderId="0" applyNumberFormat="0" applyBorder="0" applyAlignment="0" applyProtection="0">
      <alignment vertical="center"/>
    </xf>
    <xf numFmtId="0" fontId="1" fillId="0" borderId="0"/>
    <xf numFmtId="0" fontId="1" fillId="0" borderId="0"/>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3"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196" fontId="101" fillId="0" borderId="0" applyFont="0" applyFill="0" applyBorder="0" applyAlignment="0" applyProtection="0"/>
    <xf numFmtId="0" fontId="95" fillId="23"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1" fillId="0" borderId="0"/>
    <xf numFmtId="0" fontId="1" fillId="0" borderId="0">
      <protection locked="0"/>
    </xf>
    <xf numFmtId="0" fontId="1" fillId="0" borderId="0"/>
    <xf numFmtId="0" fontId="1" fillId="0" borderId="0"/>
    <xf numFmtId="0" fontId="1" fillId="0" borderId="0">
      <protection locked="0"/>
    </xf>
    <xf numFmtId="0" fontId="0" fillId="0" borderId="0" applyNumberFormat="0" applyFill="0" applyProtection="0">
      <alignment horizontal="centerContinuous"/>
    </xf>
    <xf numFmtId="0" fontId="1" fillId="0" borderId="0"/>
    <xf numFmtId="0" fontId="1" fillId="0" borderId="0">
      <protection locked="0"/>
    </xf>
    <xf numFmtId="0" fontId="15" fillId="20" borderId="0" applyNumberFormat="0" applyBorder="0" applyAlignment="0" applyProtection="0">
      <alignment vertical="center"/>
    </xf>
    <xf numFmtId="0" fontId="122" fillId="22" borderId="0" applyNumberFormat="0" applyBorder="0" applyAlignment="0" applyProtection="0">
      <alignment vertical="center"/>
    </xf>
    <xf numFmtId="0" fontId="2" fillId="0" borderId="0"/>
    <xf numFmtId="0" fontId="98" fillId="15" borderId="0" applyNumberFormat="0" applyBorder="0" applyAlignment="0" applyProtection="0">
      <alignment vertical="center"/>
    </xf>
    <xf numFmtId="0" fontId="1" fillId="0" borderId="0"/>
    <xf numFmtId="0" fontId="1" fillId="0" borderId="0">
      <protection locked="0"/>
    </xf>
    <xf numFmtId="0" fontId="1" fillId="0" borderId="0"/>
    <xf numFmtId="0" fontId="117" fillId="0" borderId="76" applyNumberFormat="0" applyFill="0" applyAlignment="0" applyProtection="0">
      <alignment vertical="center"/>
    </xf>
    <xf numFmtId="0" fontId="95" fillId="21" borderId="0" applyNumberFormat="0" applyBorder="0" applyAlignment="0" applyProtection="0">
      <alignment vertical="center"/>
    </xf>
    <xf numFmtId="0" fontId="1" fillId="0" borderId="0">
      <protection locked="0"/>
    </xf>
    <xf numFmtId="183" fontId="0" fillId="0" borderId="0" applyFill="0" applyBorder="0" applyAlignment="0"/>
    <xf numFmtId="0" fontId="120" fillId="6" borderId="75" applyNumberFormat="0" applyAlignment="0" applyProtection="0">
      <alignment vertical="center"/>
    </xf>
    <xf numFmtId="0" fontId="0" fillId="0" borderId="0" applyNumberFormat="0" applyFont="0" applyFill="0" applyBorder="0" applyAlignment="0">
      <alignment horizontal="center" vertical="center"/>
    </xf>
    <xf numFmtId="0" fontId="1" fillId="0" borderId="0"/>
    <xf numFmtId="9" fontId="101" fillId="0" borderId="0" applyFont="0" applyFill="0" applyBorder="0" applyAlignment="0" applyProtection="0"/>
    <xf numFmtId="0" fontId="0" fillId="0" borderId="0"/>
    <xf numFmtId="0" fontId="1"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 fillId="0" borderId="0"/>
    <xf numFmtId="0" fontId="1" fillId="0" borderId="0"/>
    <xf numFmtId="182" fontId="14" fillId="12" borderId="0"/>
    <xf numFmtId="10" fontId="0" fillId="0" borderId="0" applyFont="0" applyFill="0" applyBorder="0" applyAlignment="0" applyProtection="0"/>
    <xf numFmtId="0" fontId="1" fillId="0" borderId="0"/>
    <xf numFmtId="0" fontId="1" fillId="0" borderId="0"/>
    <xf numFmtId="0" fontId="1" fillId="0" borderId="0"/>
    <xf numFmtId="9" fontId="101" fillId="0" borderId="0" applyFont="0" applyFill="0" applyBorder="0" applyAlignment="0" applyProtection="0"/>
    <xf numFmtId="0" fontId="90" fillId="0" borderId="0" applyNumberFormat="0" applyFill="0" applyBorder="0" applyAlignment="0" applyProtection="0">
      <alignment vertical="center"/>
    </xf>
    <xf numFmtId="0" fontId="95" fillId="21" borderId="0" applyNumberFormat="0" applyBorder="0" applyAlignment="0" applyProtection="0">
      <alignment vertical="center"/>
    </xf>
    <xf numFmtId="0" fontId="95" fillId="23" borderId="0" applyNumberFormat="0" applyBorder="0" applyAlignment="0" applyProtection="0">
      <alignment vertical="center"/>
    </xf>
    <xf numFmtId="0" fontId="15" fillId="25" borderId="0" applyNumberFormat="0" applyBorder="0" applyAlignment="0" applyProtection="0">
      <alignment vertical="center"/>
    </xf>
    <xf numFmtId="0" fontId="1" fillId="0" borderId="0"/>
    <xf numFmtId="9" fontId="0" fillId="0" borderId="0" applyFont="0" applyFill="0" applyBorder="0" applyAlignment="0" applyProtection="0"/>
    <xf numFmtId="0" fontId="90" fillId="0" borderId="0" applyNumberFormat="0" applyFill="0" applyBorder="0" applyAlignment="0" applyProtection="0">
      <alignment vertical="center"/>
    </xf>
    <xf numFmtId="0" fontId="0" fillId="0" borderId="0" applyNumberFormat="0" applyFill="0" applyProtection="0">
      <alignment horizontal="centerContinuous"/>
    </xf>
    <xf numFmtId="0" fontId="95" fillId="21" borderId="0" applyNumberFormat="0" applyBorder="0" applyAlignment="0" applyProtection="0">
      <alignment vertical="center"/>
    </xf>
    <xf numFmtId="0" fontId="1" fillId="0" borderId="0"/>
    <xf numFmtId="0" fontId="95" fillId="21" borderId="0" applyNumberFormat="0" applyBorder="0" applyAlignment="0" applyProtection="0">
      <alignment vertical="center"/>
    </xf>
    <xf numFmtId="0" fontId="2" fillId="0" borderId="0"/>
    <xf numFmtId="0" fontId="1"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0" fillId="0" borderId="0" applyNumberFormat="0" applyFont="0" applyFill="0" applyBorder="0" applyAlignment="0" applyProtection="0"/>
    <xf numFmtId="0" fontId="0" fillId="0" borderId="0" applyNumberFormat="0" applyFont="0" applyFill="0" applyBorder="0" applyAlignment="0" applyProtection="0"/>
    <xf numFmtId="0" fontId="159" fillId="0" borderId="78" applyNumberFormat="0" applyFill="0" applyAlignment="0" applyProtection="0">
      <alignment vertical="center"/>
    </xf>
    <xf numFmtId="0" fontId="0" fillId="0" borderId="0" applyNumberFormat="0" applyFont="0" applyFill="0" applyBorder="0" applyAlignment="0" applyProtection="0"/>
    <xf numFmtId="0" fontId="1" fillId="0" borderId="0"/>
    <xf numFmtId="0" fontId="1" fillId="0" borderId="0"/>
    <xf numFmtId="231" fontId="6" fillId="0" borderId="0" applyFill="0" applyBorder="0" applyProtection="0">
      <alignment horizontal="right"/>
    </xf>
    <xf numFmtId="0" fontId="1" fillId="0" borderId="0"/>
    <xf numFmtId="189" fontId="174" fillId="0" borderId="0" applyFont="0" applyFill="0" applyBorder="0" applyAlignment="0" applyProtection="0"/>
    <xf numFmtId="0" fontId="102" fillId="6" borderId="73" applyNumberFormat="0" applyAlignment="0" applyProtection="0">
      <alignment vertical="center"/>
    </xf>
    <xf numFmtId="0" fontId="15" fillId="20" borderId="0" applyNumberFormat="0" applyBorder="0" applyAlignment="0" applyProtection="0">
      <alignment vertical="center"/>
    </xf>
    <xf numFmtId="0" fontId="1" fillId="0" borderId="0"/>
    <xf numFmtId="0" fontId="1" fillId="0" borderId="0"/>
    <xf numFmtId="189" fontId="0" fillId="0" borderId="0" applyFont="0" applyFill="0" applyBorder="0" applyAlignment="0" applyProtection="0"/>
    <xf numFmtId="0" fontId="102" fillId="6" borderId="73" applyNumberFormat="0" applyAlignment="0" applyProtection="0">
      <alignment vertical="center"/>
    </xf>
    <xf numFmtId="0" fontId="15" fillId="20" borderId="0" applyNumberFormat="0" applyBorder="0" applyAlignment="0" applyProtection="0">
      <alignment vertical="center"/>
    </xf>
    <xf numFmtId="0" fontId="113" fillId="32" borderId="0" applyNumberFormat="0" applyBorder="0" applyAlignment="0" applyProtection="0">
      <alignment vertical="center"/>
    </xf>
    <xf numFmtId="39" fontId="14" fillId="0" borderId="0"/>
    <xf numFmtId="0" fontId="1" fillId="0" borderId="0"/>
    <xf numFmtId="0" fontId="127" fillId="0" borderId="78" applyNumberFormat="0" applyFill="0" applyAlignment="0" applyProtection="0">
      <alignment vertical="center"/>
    </xf>
    <xf numFmtId="0" fontId="14" fillId="0" borderId="0">
      <alignment vertical="center"/>
    </xf>
    <xf numFmtId="0" fontId="1" fillId="0" borderId="0"/>
    <xf numFmtId="0" fontId="127" fillId="0" borderId="78" applyNumberFormat="0" applyFill="0" applyAlignment="0" applyProtection="0">
      <alignment vertical="center"/>
    </xf>
    <xf numFmtId="0" fontId="14" fillId="0" borderId="0">
      <alignment vertical="center"/>
    </xf>
    <xf numFmtId="0" fontId="1" fillId="0" borderId="0"/>
    <xf numFmtId="0" fontId="1" fillId="0" borderId="0"/>
    <xf numFmtId="0" fontId="15" fillId="6" borderId="0" applyNumberFormat="0" applyBorder="0" applyAlignment="0" applyProtection="0">
      <alignment vertical="center"/>
    </xf>
    <xf numFmtId="0" fontId="1" fillId="0" borderId="0"/>
    <xf numFmtId="0" fontId="1" fillId="0" borderId="0"/>
    <xf numFmtId="0" fontId="1" fillId="0" borderId="0"/>
    <xf numFmtId="0" fontId="1" fillId="0" borderId="0">
      <protection locked="0"/>
    </xf>
    <xf numFmtId="0" fontId="1" fillId="0" borderId="0"/>
    <xf numFmtId="0" fontId="1" fillId="0" borderId="0">
      <protection locked="0"/>
    </xf>
    <xf numFmtId="0" fontId="1" fillId="0" borderId="0"/>
    <xf numFmtId="0" fontId="1" fillId="0" borderId="0">
      <protection locked="0"/>
    </xf>
    <xf numFmtId="0" fontId="165" fillId="0" borderId="86" applyNumberFormat="0" applyFill="0" applyAlignment="0" applyProtection="0">
      <alignment vertical="center"/>
    </xf>
    <xf numFmtId="0" fontId="1" fillId="0" borderId="0"/>
    <xf numFmtId="0" fontId="1" fillId="0" borderId="0"/>
    <xf numFmtId="0" fontId="113" fillId="27" borderId="0" applyNumberFormat="0" applyBorder="0" applyAlignment="0" applyProtection="0">
      <alignment vertical="center"/>
    </xf>
    <xf numFmtId="0" fontId="90" fillId="0" borderId="0" applyNumberFormat="0" applyFill="0" applyBorder="0" applyAlignment="0" applyProtection="0">
      <alignment vertical="center"/>
    </xf>
    <xf numFmtId="245" fontId="183" fillId="0" borderId="0"/>
    <xf numFmtId="0" fontId="0" fillId="0" borderId="0"/>
    <xf numFmtId="0" fontId="1" fillId="0" borderId="0"/>
    <xf numFmtId="0" fontId="15" fillId="6" borderId="0" applyNumberFormat="0" applyBorder="0" applyAlignment="0" applyProtection="0">
      <alignment vertical="center"/>
    </xf>
    <xf numFmtId="0" fontId="95" fillId="30"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41" fontId="14" fillId="0" borderId="0" applyFont="0" applyFill="0" applyBorder="0" applyAlignment="0" applyProtection="0"/>
    <xf numFmtId="0" fontId="117" fillId="0" borderId="76" applyNumberFormat="0" applyFill="0" applyAlignment="0" applyProtection="0">
      <alignment vertical="center"/>
    </xf>
    <xf numFmtId="0" fontId="95" fillId="21" borderId="0" applyNumberFormat="0" applyBorder="0" applyAlignment="0" applyProtection="0">
      <alignment vertical="center"/>
    </xf>
    <xf numFmtId="0" fontId="1" fillId="0" borderId="0"/>
    <xf numFmtId="0" fontId="1" fillId="0" borderId="0"/>
    <xf numFmtId="0" fontId="100" fillId="2" borderId="0" applyNumberFormat="0" applyBorder="0" applyAlignment="0" applyProtection="0">
      <alignment vertical="center"/>
    </xf>
    <xf numFmtId="0" fontId="15" fillId="20" borderId="0" applyNumberFormat="0" applyBorder="0" applyAlignment="0" applyProtection="0">
      <alignment vertical="center"/>
    </xf>
    <xf numFmtId="0" fontId="161" fillId="0" borderId="0" applyNumberFormat="0" applyFill="0" applyBorder="0" applyAlignment="0" applyProtection="0">
      <alignment vertical="center"/>
    </xf>
    <xf numFmtId="0" fontId="1" fillId="0" borderId="0"/>
    <xf numFmtId="0" fontId="1" fillId="0" borderId="0">
      <protection locked="0"/>
    </xf>
    <xf numFmtId="0" fontId="122" fillId="22" borderId="0" applyNumberFormat="0" applyBorder="0" applyAlignment="0" applyProtection="0">
      <alignment vertical="center"/>
    </xf>
    <xf numFmtId="0" fontId="1" fillId="0" borderId="0"/>
    <xf numFmtId="0" fontId="122" fillId="22" borderId="0" applyNumberFormat="0" applyBorder="0" applyAlignment="0" applyProtection="0">
      <alignment vertical="center"/>
    </xf>
    <xf numFmtId="0" fontId="1" fillId="0" borderId="0"/>
    <xf numFmtId="0" fontId="98" fillId="31" borderId="0" applyNumberFormat="0" applyBorder="0" applyAlignment="0" applyProtection="0">
      <alignment vertical="center"/>
    </xf>
    <xf numFmtId="0" fontId="14" fillId="0" borderId="0"/>
    <xf numFmtId="0" fontId="122" fillId="22" borderId="0" applyNumberFormat="0" applyBorder="0" applyAlignment="0" applyProtection="0">
      <alignment vertical="center"/>
    </xf>
    <xf numFmtId="0" fontId="14" fillId="0" borderId="0">
      <alignment vertical="center"/>
    </xf>
    <xf numFmtId="0" fontId="1" fillId="0" borderId="0"/>
    <xf numFmtId="0" fontId="15" fillId="13" borderId="0" applyNumberFormat="0" applyBorder="0" applyAlignment="0" applyProtection="0">
      <alignment vertical="center"/>
    </xf>
    <xf numFmtId="0" fontId="14" fillId="0" borderId="0">
      <alignment vertical="center"/>
    </xf>
    <xf numFmtId="0" fontId="1" fillId="0" borderId="0" applyFont="0" applyFill="0" applyBorder="0" applyAlignment="0" applyProtection="0"/>
    <xf numFmtId="0" fontId="1" fillId="0" borderId="0"/>
    <xf numFmtId="0" fontId="15" fillId="20" borderId="0" applyNumberFormat="0" applyBorder="0" applyAlignment="0" applyProtection="0">
      <alignment vertical="center"/>
    </xf>
    <xf numFmtId="0" fontId="1" fillId="0" borderId="0"/>
    <xf numFmtId="0" fontId="15" fillId="15"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1" fillId="0" borderId="0"/>
    <xf numFmtId="0" fontId="15" fillId="15" borderId="0" applyNumberFormat="0" applyBorder="0" applyAlignment="0" applyProtection="0">
      <alignment vertical="center"/>
    </xf>
    <xf numFmtId="0" fontId="0" fillId="0" borderId="0" applyNumberFormat="0" applyFont="0" applyFill="0" applyBorder="0" applyAlignment="0" applyProtection="0"/>
    <xf numFmtId="39" fontId="14" fillId="0" borderId="0"/>
    <xf numFmtId="0" fontId="15" fillId="6" borderId="0" applyNumberFormat="0" applyBorder="0" applyAlignment="0" applyProtection="0">
      <alignment vertical="center"/>
    </xf>
    <xf numFmtId="25" fontId="101" fillId="0" borderId="0" applyFont="0" applyFill="0" applyBorder="0" applyAlignment="0" applyProtection="0"/>
    <xf numFmtId="0" fontId="15" fillId="17" borderId="0" applyNumberFormat="0" applyBorder="0" applyAlignment="0" applyProtection="0">
      <alignment vertical="center"/>
    </xf>
    <xf numFmtId="0" fontId="1" fillId="0" borderId="0"/>
    <xf numFmtId="39" fontId="14" fillId="0" borderId="0"/>
    <xf numFmtId="0" fontId="15" fillId="6" borderId="0" applyNumberFormat="0" applyBorder="0" applyAlignment="0" applyProtection="0">
      <alignment vertical="center"/>
    </xf>
    <xf numFmtId="0" fontId="15" fillId="17" borderId="0" applyNumberFormat="0" applyBorder="0" applyAlignment="0" applyProtection="0">
      <alignment vertical="center"/>
    </xf>
    <xf numFmtId="196" fontId="101" fillId="0" borderId="0" applyFont="0" applyFill="0" applyBorder="0" applyAlignment="0" applyProtection="0"/>
    <xf numFmtId="0" fontId="14" fillId="0" borderId="0"/>
    <xf numFmtId="0" fontId="1" fillId="0" borderId="0"/>
    <xf numFmtId="0" fontId="14" fillId="0" borderId="0"/>
    <xf numFmtId="0" fontId="1" fillId="0" borderId="0"/>
    <xf numFmtId="0" fontId="15" fillId="20" borderId="0" applyNumberFormat="0" applyBorder="0" applyAlignment="0" applyProtection="0">
      <alignment vertical="center"/>
    </xf>
    <xf numFmtId="0" fontId="1" fillId="0" borderId="0"/>
    <xf numFmtId="0" fontId="1" fillId="0" borderId="0"/>
    <xf numFmtId="0" fontId="15" fillId="6" borderId="0" applyNumberFormat="0" applyBorder="0" applyAlignment="0" applyProtection="0">
      <alignment vertical="center"/>
    </xf>
    <xf numFmtId="0" fontId="2" fillId="0" borderId="0" applyFill="0" applyBorder="0" applyAlignment="0"/>
    <xf numFmtId="0" fontId="0" fillId="0" borderId="0" applyNumberFormat="0" applyFont="0" applyFill="0" applyBorder="0" applyAlignment="0" applyProtection="0"/>
    <xf numFmtId="0" fontId="0" fillId="0" borderId="0" applyFill="0" applyBorder="0">
      <alignment horizontal="right"/>
    </xf>
    <xf numFmtId="0" fontId="1" fillId="0" borderId="0"/>
    <xf numFmtId="0" fontId="0" fillId="0" borderId="0">
      <alignment horizontal="centerContinuous"/>
    </xf>
    <xf numFmtId="0" fontId="1" fillId="0" borderId="0"/>
    <xf numFmtId="0" fontId="1" fillId="0" borderId="0"/>
    <xf numFmtId="182" fontId="14" fillId="16" borderId="0"/>
    <xf numFmtId="0" fontId="1" fillId="0" borderId="0"/>
    <xf numFmtId="0" fontId="1" fillId="0" borderId="0"/>
    <xf numFmtId="0" fontId="0" fillId="0" borderId="0" applyNumberFormat="0" applyFont="0" applyFill="0" applyBorder="0" applyAlignment="0" applyProtection="0"/>
    <xf numFmtId="0" fontId="15" fillId="25"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1" fillId="0" borderId="0"/>
    <xf numFmtId="0" fontId="0" fillId="0" borderId="0" applyFont="0" applyFill="0">
      <alignment horizontal="fill"/>
    </xf>
    <xf numFmtId="0" fontId="1" fillId="0" borderId="0"/>
    <xf numFmtId="0" fontId="15" fillId="25" borderId="0" applyNumberFormat="0" applyBorder="0" applyAlignment="0" applyProtection="0">
      <alignment vertical="center"/>
    </xf>
    <xf numFmtId="10" fontId="0" fillId="0" borderId="0" applyFont="0" applyFill="0" applyBorder="0" applyAlignment="0" applyProtection="0"/>
    <xf numFmtId="0" fontId="95" fillId="23" borderId="0" applyNumberFormat="0" applyBorder="0" applyAlignment="0" applyProtection="0">
      <alignment vertical="center"/>
    </xf>
    <xf numFmtId="0" fontId="1" fillId="0" borderId="0"/>
    <xf numFmtId="0" fontId="14" fillId="0" borderId="0">
      <alignment vertical="center"/>
    </xf>
    <xf numFmtId="0" fontId="14" fillId="0" borderId="0">
      <alignment vertical="center"/>
    </xf>
    <xf numFmtId="0" fontId="1" fillId="0" borderId="0"/>
    <xf numFmtId="0" fontId="1" fillId="0" borderId="0"/>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 fillId="0" borderId="0"/>
    <xf numFmtId="0" fontId="1" fillId="0" borderId="0"/>
    <xf numFmtId="0" fontId="14" fillId="0" borderId="0" applyNumberFormat="0" applyFill="0" applyBorder="0" applyAlignment="0" applyProtection="0">
      <alignment horizontal="left"/>
    </xf>
    <xf numFmtId="0" fontId="1" fillId="0" borderId="0"/>
    <xf numFmtId="39" fontId="14" fillId="0" borderId="0"/>
    <xf numFmtId="0" fontId="14" fillId="0" borderId="0"/>
    <xf numFmtId="0" fontId="1" fillId="0" borderId="0"/>
    <xf numFmtId="0" fontId="1" fillId="0" borderId="0"/>
    <xf numFmtId="182" fontId="14" fillId="16" borderId="0"/>
    <xf numFmtId="0" fontId="14" fillId="0" borderId="0"/>
    <xf numFmtId="0" fontId="1" fillId="0" borderId="0"/>
    <xf numFmtId="0" fontId="0" fillId="0" borderId="0"/>
    <xf numFmtId="182" fontId="14" fillId="16" borderId="0"/>
    <xf numFmtId="0" fontId="14" fillId="0" borderId="0"/>
    <xf numFmtId="0" fontId="1" fillId="0" borderId="0"/>
    <xf numFmtId="0" fontId="15" fillId="20" borderId="0" applyNumberFormat="0" applyBorder="0" applyAlignment="0" applyProtection="0">
      <alignment vertical="center"/>
    </xf>
    <xf numFmtId="183" fontId="0" fillId="0" borderId="0" applyFill="0" applyBorder="0" applyAlignment="0"/>
    <xf numFmtId="0" fontId="1" fillId="0" borderId="0"/>
    <xf numFmtId="0" fontId="1" fillId="0" borderId="0"/>
    <xf numFmtId="0" fontId="1" fillId="0" borderId="0"/>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1" fillId="0" borderId="0"/>
    <xf numFmtId="0" fontId="0"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95" fillId="21" borderId="0" applyNumberFormat="0" applyBorder="0" applyAlignment="0" applyProtection="0">
      <alignment vertical="center"/>
    </xf>
    <xf numFmtId="0" fontId="1" fillId="0" borderId="0">
      <protection locked="0"/>
    </xf>
    <xf numFmtId="0" fontId="1" fillId="0" borderId="0"/>
    <xf numFmtId="0" fontId="95" fillId="21" borderId="0" applyNumberFormat="0" applyBorder="0" applyAlignment="0" applyProtection="0">
      <alignment vertical="center"/>
    </xf>
    <xf numFmtId="0" fontId="15" fillId="17" borderId="0" applyNumberFormat="0" applyBorder="0" applyAlignment="0" applyProtection="0">
      <alignment vertical="center"/>
    </xf>
    <xf numFmtId="0" fontId="129" fillId="0" borderId="14" applyNumberFormat="0">
      <alignment horizontal="right" wrapText="1"/>
    </xf>
    <xf numFmtId="0" fontId="1" fillId="0" borderId="0"/>
    <xf numFmtId="0" fontId="1" fillId="0" borderId="0"/>
    <xf numFmtId="0" fontId="1" fillId="0" borderId="0"/>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1" fillId="0" borderId="0"/>
    <xf numFmtId="176" fontId="14" fillId="12" borderId="0"/>
    <xf numFmtId="0" fontId="0" fillId="0" borderId="0" applyNumberFormat="0" applyFont="0" applyFill="0" applyBorder="0" applyAlignment="0" applyProtection="0"/>
    <xf numFmtId="0" fontId="1" fillId="0" borderId="0"/>
    <xf numFmtId="176" fontId="14" fillId="12" borderId="0"/>
    <xf numFmtId="0" fontId="92" fillId="0" borderId="0" applyNumberFormat="0" applyFill="0">
      <alignment horizontal="left" vertical="center"/>
    </xf>
    <xf numFmtId="0" fontId="1" fillId="0" borderId="0"/>
    <xf numFmtId="38" fontId="103" fillId="13" borderId="0" applyNumberFormat="0" applyBorder="0" applyAlignment="0" applyProtection="0"/>
    <xf numFmtId="182" fontId="14" fillId="12" borderId="0"/>
    <xf numFmtId="0" fontId="1" fillId="0" borderId="0"/>
    <xf numFmtId="0" fontId="1" fillId="0" borderId="0">
      <protection locked="0"/>
    </xf>
    <xf numFmtId="0" fontId="1" fillId="0" borderId="0"/>
    <xf numFmtId="182" fontId="14" fillId="12" borderId="0"/>
    <xf numFmtId="0" fontId="1" fillId="0" borderId="0"/>
    <xf numFmtId="9" fontId="0" fillId="0" borderId="0" applyFont="0" applyFill="0" applyBorder="0" applyAlignment="0" applyProtection="0"/>
    <xf numFmtId="0" fontId="1" fillId="0" borderId="0"/>
    <xf numFmtId="0" fontId="1" fillId="0" borderId="0"/>
    <xf numFmtId="0" fontId="15" fillId="20" borderId="0" applyNumberFormat="0" applyBorder="0" applyAlignment="0" applyProtection="0">
      <alignment vertical="center"/>
    </xf>
    <xf numFmtId="182" fontId="14" fillId="12" borderId="0"/>
    <xf numFmtId="0" fontId="0" fillId="0" borderId="0" applyNumberFormat="0" applyFont="0" applyFill="0" applyBorder="0" applyAlignment="0" applyProtection="0"/>
    <xf numFmtId="0" fontId="14" fillId="0" borderId="0">
      <alignment vertical="center"/>
    </xf>
    <xf numFmtId="0" fontId="1" fillId="0" borderId="0"/>
    <xf numFmtId="0" fontId="122" fillId="22" borderId="0" applyNumberFormat="0" applyBorder="0" applyAlignment="0" applyProtection="0">
      <alignment vertical="center"/>
    </xf>
    <xf numFmtId="0" fontId="15" fillId="23" borderId="0" applyNumberFormat="0" applyBorder="0" applyAlignment="0" applyProtection="0">
      <alignment vertical="center"/>
    </xf>
    <xf numFmtId="0" fontId="1" fillId="0" borderId="0">
      <protection locked="0"/>
    </xf>
    <xf numFmtId="0" fontId="1" fillId="0" borderId="0"/>
    <xf numFmtId="0" fontId="2" fillId="0" borderId="0"/>
    <xf numFmtId="0" fontId="14" fillId="0" borderId="0">
      <alignment vertical="center"/>
    </xf>
    <xf numFmtId="0" fontId="14" fillId="0" borderId="0">
      <alignment vertical="center"/>
    </xf>
    <xf numFmtId="0" fontId="0" fillId="0" borderId="0" applyFill="0" applyBorder="0">
      <alignment horizontal="right"/>
    </xf>
    <xf numFmtId="0" fontId="1" fillId="0" borderId="0"/>
    <xf numFmtId="0" fontId="1" fillId="0" borderId="0"/>
    <xf numFmtId="39" fontId="14" fillId="0" borderId="0"/>
    <xf numFmtId="0" fontId="137" fillId="0" borderId="7">
      <alignment horizontal="center"/>
    </xf>
    <xf numFmtId="0" fontId="14" fillId="0" borderId="0">
      <alignment vertical="center"/>
    </xf>
    <xf numFmtId="0" fontId="1" fillId="0" borderId="0"/>
    <xf numFmtId="0" fontId="95" fillId="27" borderId="0" applyNumberFormat="0" applyBorder="0" applyAlignment="0" applyProtection="0">
      <alignment vertical="center"/>
    </xf>
    <xf numFmtId="0" fontId="1" fillId="0" borderId="0"/>
    <xf numFmtId="0" fontId="14" fillId="0" borderId="0">
      <alignment vertical="center"/>
    </xf>
    <xf numFmtId="0" fontId="14" fillId="0" borderId="0">
      <alignment vertical="center"/>
    </xf>
    <xf numFmtId="0" fontId="1" fillId="0" borderId="0"/>
    <xf numFmtId="0" fontId="2" fillId="0" borderId="0"/>
    <xf numFmtId="0" fontId="1" fillId="0" borderId="0"/>
    <xf numFmtId="0" fontId="100" fillId="2"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14"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0" fontId="2" fillId="0" borderId="0"/>
    <xf numFmtId="0" fontId="15" fillId="20" borderId="0" applyNumberFormat="0" applyBorder="0" applyAlignment="0" applyProtection="0">
      <alignment vertical="center"/>
    </xf>
    <xf numFmtId="0" fontId="1" fillId="0" borderId="0"/>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94" fillId="18" borderId="0" applyNumberFormat="0" applyFont="0" applyBorder="0" applyAlignment="0" applyProtection="0">
      <alignment horizontal="right"/>
    </xf>
    <xf numFmtId="0" fontId="95" fillId="13" borderId="0" applyNumberFormat="0" applyBorder="0" applyAlignment="0" applyProtection="0">
      <alignment vertical="center"/>
    </xf>
    <xf numFmtId="0" fontId="1" fillId="0" borderId="0"/>
    <xf numFmtId="0" fontId="1" fillId="0" borderId="0"/>
    <xf numFmtId="182" fontId="14" fillId="12" borderId="0"/>
    <xf numFmtId="0" fontId="0" fillId="0" borderId="0" applyNumberFormat="0" applyFont="0" applyFill="0" applyBorder="0" applyAlignment="0" applyProtection="0"/>
    <xf numFmtId="237" fontId="1" fillId="0" borderId="7" applyNumberFormat="0"/>
    <xf numFmtId="0" fontId="1" fillId="0" borderId="0"/>
    <xf numFmtId="0" fontId="1" fillId="0" borderId="0"/>
    <xf numFmtId="0" fontId="1" fillId="0" borderId="0"/>
    <xf numFmtId="0" fontId="1" fillId="0" borderId="0"/>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1" fillId="0" borderId="0"/>
    <xf numFmtId="0" fontId="1" fillId="0" borderId="0"/>
    <xf numFmtId="0" fontId="1" fillId="0" borderId="0"/>
    <xf numFmtId="0" fontId="95" fillId="20" borderId="0" applyNumberFormat="0" applyBorder="0" applyAlignment="0" applyProtection="0">
      <alignment vertical="center"/>
    </xf>
    <xf numFmtId="0" fontId="1" fillId="0" borderId="0"/>
    <xf numFmtId="0" fontId="1" fillId="0" borderId="0"/>
    <xf numFmtId="0" fontId="0" fillId="0" borderId="0" applyNumberFormat="0" applyFont="0" applyFill="0" applyBorder="0" applyAlignment="0" applyProtection="0"/>
    <xf numFmtId="0" fontId="1" fillId="0" borderId="0"/>
    <xf numFmtId="0" fontId="15" fillId="20" borderId="0" applyNumberFormat="0" applyBorder="0" applyAlignment="0" applyProtection="0">
      <alignment vertical="center"/>
    </xf>
    <xf numFmtId="196" fontId="101" fillId="0" borderId="0" applyFont="0" applyFill="0" applyBorder="0" applyAlignment="0" applyProtection="0"/>
    <xf numFmtId="0" fontId="14" fillId="0" borderId="0"/>
    <xf numFmtId="0" fontId="15" fillId="13" borderId="0" applyNumberFormat="0" applyBorder="0" applyAlignment="0" applyProtection="0">
      <alignment vertical="center"/>
    </xf>
    <xf numFmtId="0" fontId="1" fillId="0" borderId="0"/>
    <xf numFmtId="0" fontId="2" fillId="0" borderId="0" applyFill="0" applyBorder="0" applyAlignment="0"/>
    <xf numFmtId="0" fontId="1" fillId="0" borderId="0"/>
    <xf numFmtId="0"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182" fontId="14" fillId="12" borderId="0"/>
    <xf numFmtId="0" fontId="1" fillId="0" borderId="0"/>
    <xf numFmtId="0" fontId="1" fillId="0" borderId="0"/>
    <xf numFmtId="0" fontId="1" fillId="0" borderId="0"/>
    <xf numFmtId="191" fontId="0" fillId="0" borderId="0" applyFont="0" applyFill="0" applyBorder="0" applyAlignment="0" applyProtection="0"/>
    <xf numFmtId="191" fontId="0" fillId="0" borderId="0" applyFont="0" applyFill="0" applyBorder="0" applyAlignment="0" applyProtection="0"/>
    <xf numFmtId="0" fontId="1" fillId="0" borderId="0"/>
    <xf numFmtId="0" fontId="1" fillId="0" borderId="0"/>
    <xf numFmtId="0" fontId="95" fillId="21" borderId="0" applyNumberFormat="0" applyBorder="0" applyAlignment="0" applyProtection="0">
      <alignment vertical="center"/>
    </xf>
    <xf numFmtId="0" fontId="100" fillId="2" borderId="0" applyNumberFormat="0" applyBorder="0" applyAlignment="0" applyProtection="0">
      <alignment vertical="center"/>
    </xf>
    <xf numFmtId="0" fontId="1" fillId="0" borderId="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xf numFmtId="0" fontId="103" fillId="6" borderId="7" applyNumberFormat="0" applyBorder="0" applyAlignment="0" applyProtection="0"/>
    <xf numFmtId="0" fontId="103" fillId="6" borderId="7" applyNumberFormat="0" applyBorder="0" applyAlignment="0" applyProtection="0"/>
    <xf numFmtId="0" fontId="95" fillId="21" borderId="0" applyNumberFormat="0" applyBorder="0" applyAlignment="0" applyProtection="0">
      <alignment vertical="center"/>
    </xf>
    <xf numFmtId="0" fontId="15" fillId="6" borderId="0" applyNumberFormat="0" applyBorder="0" applyAlignment="0" applyProtection="0">
      <alignment vertical="center"/>
    </xf>
    <xf numFmtId="0" fontId="1" fillId="0" borderId="0"/>
    <xf numFmtId="0" fontId="95" fillId="21" borderId="0" applyNumberFormat="0" applyBorder="0" applyAlignment="0" applyProtection="0">
      <alignment vertical="center"/>
    </xf>
    <xf numFmtId="0" fontId="100" fillId="2"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95" fillId="3" borderId="0" applyNumberFormat="0" applyBorder="0" applyAlignment="0" applyProtection="0">
      <alignment vertical="center"/>
    </xf>
    <xf numFmtId="9" fontId="0" fillId="0" borderId="0" applyFont="0" applyFill="0" applyBorder="0" applyAlignment="0" applyProtection="0"/>
    <xf numFmtId="0" fontId="1" fillId="0" borderId="0"/>
    <xf numFmtId="0" fontId="1" fillId="0" borderId="0"/>
    <xf numFmtId="0" fontId="1" fillId="0" borderId="0"/>
    <xf numFmtId="0" fontId="15" fillId="17" borderId="0" applyNumberFormat="0" applyBorder="0" applyAlignment="0" applyProtection="0">
      <alignment vertical="center"/>
    </xf>
    <xf numFmtId="184" fontId="14" fillId="0" borderId="0" applyNumberFormat="0" applyFill="0" applyBorder="0" applyAlignment="0" applyProtection="0">
      <alignment horizontal="left"/>
    </xf>
    <xf numFmtId="0" fontId="1" fillId="0" borderId="0"/>
    <xf numFmtId="0" fontId="15" fillId="17" borderId="0" applyNumberFormat="0" applyBorder="0" applyAlignment="0" applyProtection="0">
      <alignment vertical="center"/>
    </xf>
    <xf numFmtId="0" fontId="95" fillId="20" borderId="0" applyNumberFormat="0" applyBorder="0" applyAlignment="0" applyProtection="0">
      <alignment vertical="center"/>
    </xf>
    <xf numFmtId="0" fontId="1" fillId="0" borderId="0"/>
    <xf numFmtId="10" fontId="0" fillId="0" borderId="0" applyFont="0" applyFill="0" applyBorder="0" applyAlignment="0" applyProtection="0"/>
    <xf numFmtId="0" fontId="1" fillId="0" borderId="0"/>
    <xf numFmtId="0" fontId="14" fillId="0" borderId="0" applyNumberFormat="0" applyFill="0" applyBorder="0" applyAlignment="0" applyProtection="0">
      <alignment horizontal="left"/>
    </xf>
    <xf numFmtId="0" fontId="92" fillId="0" borderId="0" applyNumberFormat="0" applyFill="0">
      <alignment horizontal="left" vertical="center"/>
    </xf>
    <xf numFmtId="0" fontId="98" fillId="25" borderId="0" applyNumberFormat="0" applyBorder="0" applyAlignment="0" applyProtection="0">
      <alignment vertical="center"/>
    </xf>
    <xf numFmtId="0" fontId="93" fillId="0" borderId="72" applyNumberFormat="0" applyFill="0" applyAlignment="0" applyProtection="0">
      <alignment vertical="center"/>
    </xf>
    <xf numFmtId="0" fontId="1" fillId="0" borderId="0"/>
    <xf numFmtId="0" fontId="14" fillId="0" borderId="0"/>
    <xf numFmtId="0" fontId="1" fillId="0" borderId="0"/>
    <xf numFmtId="39" fontId="14" fillId="0" borderId="0"/>
    <xf numFmtId="0" fontId="14" fillId="0" borderId="0"/>
    <xf numFmtId="0" fontId="95" fillId="19" borderId="0" applyNumberFormat="0" applyBorder="0" applyAlignment="0" applyProtection="0">
      <alignment vertical="center"/>
    </xf>
    <xf numFmtId="0" fontId="1" fillId="0" borderId="0"/>
    <xf numFmtId="0" fontId="1" fillId="0" borderId="0"/>
    <xf numFmtId="0" fontId="14" fillId="0" borderId="0"/>
    <xf numFmtId="0" fontId="14" fillId="0" borderId="0"/>
    <xf numFmtId="0" fontId="1" fillId="0" borderId="0"/>
    <xf numFmtId="0" fontId="1" fillId="0" borderId="0"/>
    <xf numFmtId="0" fontId="0" fillId="17" borderId="71" applyNumberFormat="0" applyFont="0" applyAlignment="0" applyProtection="0">
      <alignment vertical="center"/>
    </xf>
    <xf numFmtId="0" fontId="14" fillId="0" borderId="0"/>
    <xf numFmtId="182" fontId="14" fillId="12" borderId="0"/>
    <xf numFmtId="0" fontId="1" fillId="0" borderId="0"/>
    <xf numFmtId="0" fontId="0" fillId="17" borderId="71" applyNumberFormat="0" applyFont="0" applyAlignment="0" applyProtection="0">
      <alignment vertical="center"/>
    </xf>
    <xf numFmtId="0" fontId="14" fillId="0" borderId="0"/>
    <xf numFmtId="0" fontId="1" fillId="0" borderId="0">
      <protection locked="0"/>
    </xf>
    <xf numFmtId="0" fontId="0" fillId="0" borderId="0" applyFill="0" applyBorder="0">
      <alignment horizontal="right"/>
    </xf>
    <xf numFmtId="0" fontId="14" fillId="0" borderId="0">
      <alignment vertical="center"/>
    </xf>
    <xf numFmtId="0" fontId="1" fillId="0" borderId="0"/>
    <xf numFmtId="0" fontId="14" fillId="0" borderId="0">
      <alignment vertical="center"/>
    </xf>
    <xf numFmtId="0" fontId="1" fillId="0" borderId="0"/>
    <xf numFmtId="0" fontId="1" fillId="0" borderId="0"/>
    <xf numFmtId="0" fontId="2" fillId="0" borderId="0"/>
    <xf numFmtId="0" fontId="15" fillId="25" borderId="0" applyNumberFormat="0" applyBorder="0" applyAlignment="0" applyProtection="0">
      <alignment vertical="center"/>
    </xf>
    <xf numFmtId="4" fontId="89" fillId="0" borderId="0" applyFont="0" applyFill="0" applyBorder="0" applyAlignment="0" applyProtection="0"/>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1" fillId="0" borderId="0"/>
    <xf numFmtId="39" fontId="14" fillId="0"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43" fontId="14" fillId="0" borderId="0" applyFont="0" applyFill="0" applyBorder="0" applyAlignment="0" applyProtection="0">
      <alignment vertical="center"/>
    </xf>
    <xf numFmtId="0" fontId="1" fillId="0" borderId="0"/>
    <xf numFmtId="0" fontId="14" fillId="0" borderId="0" applyNumberFormat="0" applyFill="0" applyBorder="0" applyAlignment="0" applyProtection="0">
      <alignment horizontal="left"/>
    </xf>
    <xf numFmtId="0" fontId="127" fillId="0" borderId="78" applyNumberFormat="0" applyFill="0" applyAlignment="0" applyProtection="0">
      <alignment vertical="center"/>
    </xf>
    <xf numFmtId="0" fontId="1" fillId="0" borderId="0"/>
    <xf numFmtId="0" fontId="15" fillId="6" borderId="0" applyNumberFormat="0" applyBorder="0" applyAlignment="0" applyProtection="0">
      <alignment vertical="center"/>
    </xf>
    <xf numFmtId="0" fontId="14" fillId="0" borderId="0" applyNumberFormat="0" applyFill="0" applyBorder="0" applyAlignment="0" applyProtection="0">
      <alignment horizontal="left"/>
    </xf>
    <xf numFmtId="0" fontId="116" fillId="2" borderId="0" applyNumberFormat="0" applyBorder="0" applyAlignment="0" applyProtection="0">
      <alignment vertical="center"/>
    </xf>
    <xf numFmtId="0" fontId="127" fillId="0" borderId="78" applyNumberFormat="0" applyFill="0" applyAlignment="0" applyProtection="0">
      <alignment vertical="center"/>
    </xf>
    <xf numFmtId="0" fontId="1" fillId="0" borderId="0"/>
    <xf numFmtId="0" fontId="14" fillId="0" borderId="0">
      <alignment vertical="center"/>
    </xf>
    <xf numFmtId="0" fontId="116" fillId="2" borderId="0" applyNumberFormat="0" applyBorder="0" applyAlignment="0" applyProtection="0">
      <alignment vertical="center"/>
    </xf>
    <xf numFmtId="0" fontId="1" fillId="0" borderId="0"/>
    <xf numFmtId="0" fontId="90" fillId="0" borderId="0" applyNumberFormat="0" applyFill="0" applyBorder="0" applyAlignment="0" applyProtection="0">
      <alignment vertical="center"/>
    </xf>
    <xf numFmtId="0" fontId="95" fillId="21"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14" fillId="0" borderId="0">
      <alignment vertical="center"/>
    </xf>
    <xf numFmtId="0" fontId="95" fillId="21"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1" fillId="0" borderId="0"/>
    <xf numFmtId="0" fontId="1" fillId="0" borderId="0">
      <protection locked="0"/>
    </xf>
    <xf numFmtId="0" fontId="1" fillId="0" borderId="0"/>
    <xf numFmtId="0" fontId="1" fillId="0" borderId="0"/>
    <xf numFmtId="0" fontId="95" fillId="21" borderId="0" applyNumberFormat="0" applyBorder="0" applyAlignment="0" applyProtection="0">
      <alignment vertical="center"/>
    </xf>
    <xf numFmtId="0" fontId="122" fillId="22"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14" fillId="0" borderId="0">
      <alignment vertical="center"/>
    </xf>
    <xf numFmtId="0" fontId="0" fillId="0" borderId="0" applyNumberFormat="0" applyFont="0" applyFill="0" applyBorder="0" applyAlignment="0" applyProtection="0"/>
    <xf numFmtId="0" fontId="95" fillId="13"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0" fontId="15" fillId="3" borderId="0" applyNumberFormat="0" applyBorder="0" applyAlignment="0" applyProtection="0">
      <alignment vertical="center"/>
    </xf>
    <xf numFmtId="0" fontId="14" fillId="0" borderId="0"/>
    <xf numFmtId="0" fontId="15" fillId="20" borderId="0" applyNumberFormat="0" applyBorder="0" applyAlignment="0" applyProtection="0">
      <alignment vertical="center"/>
    </xf>
    <xf numFmtId="0" fontId="95" fillId="13"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0" fontId="15" fillId="3" borderId="0" applyNumberFormat="0" applyBorder="0" applyAlignment="0" applyProtection="0">
      <alignment vertical="center"/>
    </xf>
    <xf numFmtId="0" fontId="14" fillId="0" borderId="0"/>
    <xf numFmtId="0" fontId="95" fillId="30" borderId="0" applyNumberFormat="0" applyBorder="0" applyAlignment="0" applyProtection="0">
      <alignment vertical="center"/>
    </xf>
    <xf numFmtId="0" fontId="128" fillId="28" borderId="0" applyNumberFormat="0" applyBorder="0" applyAlignment="0" applyProtection="0"/>
    <xf numFmtId="0" fontId="182" fillId="40" borderId="0">
      <alignment horizontal="right"/>
    </xf>
    <xf numFmtId="0" fontId="1" fillId="0" borderId="0"/>
    <xf numFmtId="0" fontId="1" fillId="0" borderId="0"/>
    <xf numFmtId="0" fontId="1" fillId="0" borderId="0"/>
    <xf numFmtId="0" fontId="1" fillId="0" borderId="0"/>
    <xf numFmtId="0" fontId="15" fillId="3" borderId="0" applyNumberFormat="0" applyBorder="0" applyAlignment="0" applyProtection="0">
      <alignment vertical="center"/>
    </xf>
    <xf numFmtId="0" fontId="1" fillId="0" borderId="0"/>
    <xf numFmtId="0" fontId="1" fillId="0" borderId="0"/>
    <xf numFmtId="0" fontId="1" fillId="0" borderId="0"/>
    <xf numFmtId="0" fontId="88" fillId="0" borderId="0"/>
    <xf numFmtId="0" fontId="1" fillId="0" borderId="0"/>
    <xf numFmtId="0" fontId="98" fillId="20" borderId="0" applyNumberFormat="0" applyBorder="0" applyAlignment="0" applyProtection="0">
      <alignment vertical="center"/>
    </xf>
    <xf numFmtId="0" fontId="95" fillId="29" borderId="0" applyNumberFormat="0" applyBorder="0" applyAlignment="0" applyProtection="0">
      <alignment vertical="center"/>
    </xf>
    <xf numFmtId="0" fontId="1" fillId="0" borderId="0"/>
    <xf numFmtId="0" fontId="95" fillId="20" borderId="0" applyNumberFormat="0" applyBorder="0" applyAlignment="0" applyProtection="0">
      <alignment vertical="center"/>
    </xf>
    <xf numFmtId="0" fontId="1" fillId="0" borderId="0"/>
    <xf numFmtId="0" fontId="104" fillId="0" borderId="79" applyNumberFormat="0" applyFill="0" applyAlignment="0" applyProtection="0">
      <alignment vertical="center"/>
    </xf>
    <xf numFmtId="182" fontId="14" fillId="16" borderId="0"/>
    <xf numFmtId="0" fontId="1" fillId="0" borderId="0"/>
    <xf numFmtId="0" fontId="1" fillId="0" borderId="0"/>
    <xf numFmtId="0" fontId="64" fillId="0" borderId="0" applyNumberFormat="0" applyBorder="0" applyAlignment="0"/>
    <xf numFmtId="14" fontId="128" fillId="0" borderId="0" applyFill="0" applyBorder="0" applyAlignment="0"/>
    <xf numFmtId="0" fontId="104" fillId="0" borderId="79" applyNumberFormat="0" applyFill="0" applyAlignment="0" applyProtection="0">
      <alignment vertical="center"/>
    </xf>
    <xf numFmtId="176" fontId="14" fillId="16" borderId="0"/>
    <xf numFmtId="0" fontId="95" fillId="23" borderId="0" applyNumberFormat="0" applyBorder="0" applyAlignment="0" applyProtection="0">
      <alignment vertical="center"/>
    </xf>
    <xf numFmtId="0" fontId="1" fillId="0" borderId="0"/>
    <xf numFmtId="14" fontId="128" fillId="0" borderId="0" applyFill="0" applyBorder="0" applyAlignment="0"/>
    <xf numFmtId="0" fontId="104" fillId="0" borderId="79" applyNumberFormat="0" applyFill="0" applyAlignment="0" applyProtection="0">
      <alignment vertical="center"/>
    </xf>
    <xf numFmtId="176" fontId="14" fillId="16" borderId="0"/>
    <xf numFmtId="0" fontId="95" fillId="23"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xf numFmtId="0" fontId="15" fillId="20" borderId="0" applyNumberFormat="0" applyBorder="0" applyAlignment="0" applyProtection="0">
      <alignment vertical="center"/>
    </xf>
    <xf numFmtId="0" fontId="1" fillId="0" borderId="0"/>
    <xf numFmtId="0" fontId="2"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82" fontId="14" fillId="16" borderId="0"/>
    <xf numFmtId="0" fontId="15" fillId="20" borderId="0" applyNumberFormat="0" applyBorder="0" applyAlignment="0" applyProtection="0">
      <alignment vertical="center"/>
    </xf>
    <xf numFmtId="0" fontId="1" fillId="0" borderId="0"/>
    <xf numFmtId="0" fontId="104" fillId="0" borderId="0" applyNumberFormat="0" applyFill="0" applyBorder="0" applyAlignment="0" applyProtection="0">
      <alignment vertical="center"/>
    </xf>
    <xf numFmtId="43" fontId="0" fillId="0" borderId="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82" fontId="14" fillId="16" borderId="0"/>
    <xf numFmtId="0" fontId="15" fillId="20" borderId="0" applyNumberFormat="0" applyBorder="0" applyAlignment="0" applyProtection="0">
      <alignment vertical="center"/>
    </xf>
    <xf numFmtId="0" fontId="1" fillId="0" borderId="0"/>
    <xf numFmtId="0" fontId="1" fillId="0" borderId="0"/>
    <xf numFmtId="0" fontId="1" fillId="0" borderId="0"/>
    <xf numFmtId="0" fontId="95" fillId="19" borderId="0" applyNumberFormat="0" applyBorder="0" applyAlignment="0" applyProtection="0">
      <alignment vertical="center"/>
    </xf>
    <xf numFmtId="0" fontId="1" fillId="0" borderId="0"/>
    <xf numFmtId="0" fontId="1" fillId="0"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182" fontId="14" fillId="12" borderId="0"/>
    <xf numFmtId="0" fontId="1" fillId="0" borderId="0"/>
    <xf numFmtId="0" fontId="15" fillId="15" borderId="0" applyNumberFormat="0" applyBorder="0" applyAlignment="0" applyProtection="0">
      <alignment vertical="center"/>
    </xf>
    <xf numFmtId="0" fontId="0" fillId="0" borderId="0" applyNumberFormat="0" applyFill="0" applyBorder="0" applyAlignment="0" applyProtection="0"/>
    <xf numFmtId="0" fontId="1" fillId="0" borderId="0"/>
    <xf numFmtId="0" fontId="15" fillId="6" borderId="0" applyNumberFormat="0" applyBorder="0" applyAlignment="0" applyProtection="0">
      <alignment vertical="center"/>
    </xf>
    <xf numFmtId="0" fontId="95" fillId="20" borderId="0" applyNumberFormat="0" applyBorder="0" applyAlignment="0" applyProtection="0">
      <alignment vertical="center"/>
    </xf>
    <xf numFmtId="182" fontId="14" fillId="12" borderId="0"/>
    <xf numFmtId="0" fontId="1" fillId="0" borderId="0"/>
    <xf numFmtId="0" fontId="15" fillId="15" borderId="0" applyNumberFormat="0" applyBorder="0" applyAlignment="0" applyProtection="0">
      <alignment vertical="center"/>
    </xf>
    <xf numFmtId="0" fontId="0" fillId="0" borderId="0"/>
    <xf numFmtId="0" fontId="1" fillId="0" borderId="0"/>
    <xf numFmtId="0" fontId="15" fillId="17" borderId="0" applyNumberFormat="0" applyBorder="0" applyAlignment="0" applyProtection="0">
      <alignment vertical="center"/>
    </xf>
    <xf numFmtId="49" fontId="1" fillId="0" borderId="0">
      <alignment horizontal="left" wrapText="1"/>
    </xf>
    <xf numFmtId="0" fontId="1" fillId="0" borderId="0"/>
    <xf numFmtId="0" fontId="1" fillId="0" borderId="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1" fillId="0" borderId="0"/>
    <xf numFmtId="0" fontId="1" fillId="0" borderId="0"/>
    <xf numFmtId="0" fontId="1" fillId="0" borderId="0"/>
    <xf numFmtId="0" fontId="164" fillId="0" borderId="0" applyNumberFormat="0" applyFill="0" applyBorder="0" applyAlignment="0" applyProtection="0">
      <alignment vertical="center"/>
    </xf>
    <xf numFmtId="183" fontId="0" fillId="0" borderId="0" applyFill="0" applyBorder="0" applyAlignment="0"/>
    <xf numFmtId="0" fontId="1" fillId="0" borderId="0"/>
    <xf numFmtId="0" fontId="1" fillId="0" borderId="0"/>
    <xf numFmtId="9" fontId="101" fillId="0" borderId="0" applyFont="0" applyFill="0" applyBorder="0" applyAlignment="0" applyProtection="0"/>
    <xf numFmtId="0" fontId="14" fillId="0" borderId="0" applyNumberFormat="0" applyFill="0" applyBorder="0" applyAlignment="0" applyProtection="0">
      <alignment horizontal="left"/>
    </xf>
    <xf numFmtId="0" fontId="1" fillId="0" borderId="0"/>
    <xf numFmtId="0" fontId="1" fillId="0" borderId="0"/>
    <xf numFmtId="0" fontId="0" fillId="0" borderId="0" applyNumberFormat="0" applyFont="0" applyFill="0" applyBorder="0" applyAlignment="0" applyProtection="0"/>
    <xf numFmtId="0" fontId="1" fillId="0" borderId="0"/>
    <xf numFmtId="0" fontId="14" fillId="0" borderId="0" applyNumberFormat="0" applyFill="0" applyBorder="0" applyAlignment="0" applyProtection="0">
      <alignment horizontal="left"/>
    </xf>
    <xf numFmtId="200" fontId="0" fillId="0" borderId="0" applyFont="0" applyFill="0" applyBorder="0" applyAlignment="0" applyProtection="0"/>
    <xf numFmtId="0" fontId="1" fillId="0" borderId="0"/>
    <xf numFmtId="0" fontId="1" fillId="0" borderId="0"/>
    <xf numFmtId="0" fontId="2" fillId="0" borderId="0"/>
    <xf numFmtId="0" fontId="15" fillId="6" borderId="0" applyNumberFormat="0" applyBorder="0" applyAlignment="0" applyProtection="0">
      <alignment vertical="center"/>
    </xf>
    <xf numFmtId="0" fontId="1" fillId="0" borderId="0"/>
    <xf numFmtId="0" fontId="1" fillId="0" borderId="0">
      <protection locked="0"/>
    </xf>
    <xf numFmtId="0" fontId="1" fillId="0" borderId="0"/>
    <xf numFmtId="0" fontId="1" fillId="0" borderId="0"/>
    <xf numFmtId="0" fontId="1" fillId="0" borderId="0"/>
    <xf numFmtId="0" fontId="0" fillId="0" borderId="0" applyNumberFormat="0" applyFont="0" applyFill="0" applyBorder="0" applyAlignment="0" applyProtection="0"/>
    <xf numFmtId="0" fontId="113" fillId="23" borderId="0" applyNumberFormat="0" applyBorder="0" applyAlignment="0" applyProtection="0">
      <alignment vertical="center"/>
    </xf>
    <xf numFmtId="0" fontId="1" fillId="0" borderId="0"/>
    <xf numFmtId="0" fontId="95"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176" fontId="14" fillId="16"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applyNumberFormat="0" applyFill="0" applyBorder="0" applyAlignment="0" applyProtection="0">
      <alignment vertical="center"/>
    </xf>
    <xf numFmtId="0" fontId="15" fillId="17"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 fillId="0" borderId="0"/>
    <xf numFmtId="0" fontId="137" fillId="0" borderId="7">
      <alignment horizontal="center"/>
    </xf>
    <xf numFmtId="0" fontId="95" fillId="13" borderId="0" applyNumberFormat="0" applyBorder="0" applyAlignment="0" applyProtection="0">
      <alignment vertical="center"/>
    </xf>
    <xf numFmtId="0" fontId="1" fillId="0" borderId="0"/>
    <xf numFmtId="0" fontId="14" fillId="0" borderId="0">
      <alignment vertical="center"/>
    </xf>
    <xf numFmtId="0" fontId="2" fillId="0" borderId="0"/>
    <xf numFmtId="9" fontId="0" fillId="0" borderId="0" applyFont="0" applyFill="0" applyBorder="0" applyAlignment="0" applyProtection="0"/>
    <xf numFmtId="184" fontId="14" fillId="0" borderId="0" applyNumberFormat="0" applyFill="0" applyBorder="0" applyAlignment="0" applyProtection="0">
      <alignment horizontal="left"/>
    </xf>
    <xf numFmtId="24" fontId="101" fillId="0" borderId="0" applyFont="0" applyFill="0" applyBorder="0" applyAlignment="0" applyProtection="0"/>
    <xf numFmtId="0" fontId="14" fillId="0" borderId="0">
      <alignment vertical="center"/>
    </xf>
    <xf numFmtId="0" fontId="1" fillId="0" borderId="0"/>
    <xf numFmtId="0" fontId="15" fillId="13" borderId="0" applyNumberFormat="0" applyBorder="0" applyAlignment="0" applyProtection="0">
      <alignment vertical="center"/>
    </xf>
    <xf numFmtId="0" fontId="0" fillId="0" borderId="0"/>
    <xf numFmtId="0" fontId="1" fillId="0" borderId="0"/>
    <xf numFmtId="0" fontId="159" fillId="0" borderId="78" applyNumberFormat="0" applyFill="0" applyAlignment="0" applyProtection="0">
      <alignment vertical="center"/>
    </xf>
    <xf numFmtId="0" fontId="1" fillId="0" borderId="0"/>
    <xf numFmtId="0" fontId="183" fillId="0" borderId="0" applyFill="0">
      <alignment horizontal="center"/>
      <protection locked="0"/>
    </xf>
    <xf numFmtId="0" fontId="1" fillId="0" borderId="0"/>
    <xf numFmtId="0" fontId="1" fillId="0" borderId="0"/>
    <xf numFmtId="0" fontId="18" fillId="0" borderId="0"/>
    <xf numFmtId="0" fontId="94" fillId="18" borderId="0" applyNumberFormat="0" applyFont="0" applyBorder="0" applyAlignment="0" applyProtection="0">
      <alignment horizontal="right"/>
    </xf>
    <xf numFmtId="0" fontId="1" fillId="0" borderId="0"/>
    <xf numFmtId="0" fontId="0" fillId="0" borderId="0" applyNumberFormat="0" applyFill="0" applyBorder="0" applyAlignment="0" applyProtection="0"/>
    <xf numFmtId="0" fontId="1" fillId="0" borderId="0"/>
    <xf numFmtId="0" fontId="1" fillId="0" borderId="0"/>
    <xf numFmtId="0" fontId="1" fillId="0" borderId="0"/>
    <xf numFmtId="0" fontId="1"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0" fillId="0" borderId="0"/>
    <xf numFmtId="176" fontId="14" fillId="12" borderId="0"/>
    <xf numFmtId="0" fontId="14" fillId="0" borderId="0">
      <alignment vertical="center"/>
    </xf>
    <xf numFmtId="0" fontId="1" fillId="0" borderId="0"/>
    <xf numFmtId="0" fontId="1" fillId="0" borderId="0"/>
    <xf numFmtId="0" fontId="1" fillId="0" borderId="0"/>
    <xf numFmtId="0" fontId="2" fillId="0" borderId="0" applyFill="0" applyBorder="0" applyAlignment="0"/>
    <xf numFmtId="0" fontId="14" fillId="0" borderId="0"/>
    <xf numFmtId="0" fontId="0" fillId="0" borderId="0" applyNumberFormat="0" applyFill="0" applyBorder="0" applyAlignment="0" applyProtection="0"/>
    <xf numFmtId="0" fontId="0" fillId="0" borderId="0" applyNumberFormat="0" applyFill="0" applyBorder="0" applyAlignment="0" applyProtection="0"/>
    <xf numFmtId="0" fontId="1" fillId="0" borderId="0"/>
    <xf numFmtId="0" fontId="95" fillId="13" borderId="0" applyNumberFormat="0" applyBorder="0" applyAlignment="0" applyProtection="0">
      <alignment vertical="center"/>
    </xf>
    <xf numFmtId="0" fontId="97" fillId="0" borderId="0" applyNumberFormat="0" applyFill="0" applyBorder="0" applyAlignment="0" applyProtection="0">
      <alignment vertical="center"/>
    </xf>
    <xf numFmtId="0" fontId="1" fillId="0" borderId="0"/>
    <xf numFmtId="196" fontId="0" fillId="0" borderId="0" applyFont="0" applyFill="0" applyBorder="0" applyAlignment="0" applyProtection="0"/>
    <xf numFmtId="0" fontId="95" fillId="13" borderId="0" applyNumberFormat="0" applyBorder="0" applyAlignment="0" applyProtection="0">
      <alignment vertical="center"/>
    </xf>
    <xf numFmtId="0" fontId="97" fillId="0" borderId="0" applyNumberFormat="0" applyFill="0" applyBorder="0" applyAlignment="0" applyProtection="0">
      <alignment vertical="center"/>
    </xf>
    <xf numFmtId="0" fontId="1" fillId="0" borderId="0"/>
    <xf numFmtId="0" fontId="15" fillId="17" borderId="0" applyNumberFormat="0" applyBorder="0" applyAlignment="0" applyProtection="0">
      <alignment vertical="center"/>
    </xf>
    <xf numFmtId="184" fontId="14" fillId="0" borderId="0" applyNumberFormat="0" applyFill="0" applyBorder="0" applyAlignment="0" applyProtection="0">
      <alignment horizontal="left"/>
    </xf>
    <xf numFmtId="0" fontId="2" fillId="0" borderId="0"/>
    <xf numFmtId="0" fontId="0" fillId="0" borderId="0" applyNumberFormat="0" applyFont="0" applyFill="0" applyBorder="0" applyAlignment="0" applyProtection="0"/>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14" fillId="0" borderId="0">
      <protection locked="0"/>
    </xf>
    <xf numFmtId="43" fontId="14" fillId="0" borderId="0" applyFont="0" applyFill="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97" fillId="0" borderId="0" applyNumberFormat="0" applyFill="0" applyBorder="0" applyAlignment="0" applyProtection="0">
      <alignment vertical="center"/>
    </xf>
    <xf numFmtId="0" fontId="1" fillId="0" borderId="0"/>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4"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95" fillId="13"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16" fillId="2" borderId="0" applyNumberFormat="0" applyBorder="0" applyAlignment="0" applyProtection="0">
      <alignment vertical="center"/>
    </xf>
    <xf numFmtId="0" fontId="95" fillId="13" borderId="0" applyNumberFormat="0" applyBorder="0" applyAlignment="0" applyProtection="0">
      <alignment vertical="center"/>
    </xf>
    <xf numFmtId="184" fontId="14" fillId="0" borderId="0" applyNumberFormat="0" applyFill="0" applyBorder="0" applyAlignment="0" applyProtection="0">
      <alignment horizontal="left"/>
    </xf>
    <xf numFmtId="0" fontId="15" fillId="6" borderId="0" applyNumberFormat="0" applyBorder="0" applyAlignment="0" applyProtection="0">
      <alignment vertical="center"/>
    </xf>
    <xf numFmtId="0" fontId="1" fillId="0" borderId="0"/>
    <xf numFmtId="0" fontId="1" fillId="0" borderId="0"/>
    <xf numFmtId="0" fontId="0" fillId="0" borderId="0" applyNumberFormat="0" applyFont="0" applyFill="0" applyBorder="0" applyAlignment="0" applyProtection="0"/>
    <xf numFmtId="0" fontId="1" fillId="0" borderId="0"/>
    <xf numFmtId="0" fontId="90" fillId="0" borderId="0" applyNumberFormat="0" applyFill="0" applyBorder="0" applyAlignment="0" applyProtection="0">
      <alignment vertical="center"/>
    </xf>
    <xf numFmtId="0" fontId="89" fillId="0" borderId="0"/>
    <xf numFmtId="0" fontId="1" fillId="0" borderId="0"/>
    <xf numFmtId="0" fontId="1" fillId="0" borderId="0"/>
    <xf numFmtId="0" fontId="0" fillId="0" borderId="0"/>
    <xf numFmtId="196" fontId="101" fillId="0" borderId="0" applyFont="0" applyFill="0" applyBorder="0" applyAlignment="0" applyProtection="0"/>
    <xf numFmtId="0" fontId="1" fillId="0" borderId="0"/>
    <xf numFmtId="0" fontId="1" fillId="0" borderId="0"/>
    <xf numFmtId="0" fontId="1" fillId="0" borderId="0"/>
    <xf numFmtId="0" fontId="1" fillId="0" borderId="0"/>
    <xf numFmtId="0" fontId="194" fillId="0" borderId="0"/>
    <xf numFmtId="0" fontId="0" fillId="0" borderId="0" applyNumberFormat="0" applyFont="0" applyFill="0" applyBorder="0" applyAlignment="0" applyProtection="0"/>
    <xf numFmtId="0" fontId="1" fillId="0" borderId="0"/>
    <xf numFmtId="0" fontId="1" fillId="0" borderId="0"/>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 fillId="0" borderId="0"/>
    <xf numFmtId="0" fontId="98" fillId="1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 fillId="0" borderId="0"/>
    <xf numFmtId="0" fontId="1" fillId="0" borderId="0"/>
    <xf numFmtId="183" fontId="0" fillId="0" borderId="0" applyFill="0" applyBorder="0" applyAlignment="0"/>
    <xf numFmtId="0" fontId="1" fillId="0" borderId="0"/>
    <xf numFmtId="212" fontId="14" fillId="0" borderId="0"/>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212" fontId="14" fillId="0" borderId="0"/>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212" fontId="14" fillId="0" borderId="0"/>
    <xf numFmtId="0" fontId="95" fillId="3" borderId="0" applyNumberFormat="0" applyBorder="0" applyAlignment="0" applyProtection="0">
      <alignment vertical="center"/>
    </xf>
    <xf numFmtId="0" fontId="1" fillId="0" borderId="0"/>
    <xf numFmtId="184" fontId="14" fillId="0" borderId="0" applyNumberFormat="0" applyFill="0" applyBorder="0" applyAlignment="0" applyProtection="0">
      <alignment horizontal="left"/>
    </xf>
    <xf numFmtId="0" fontId="15" fillId="13" borderId="0" applyNumberFormat="0" applyBorder="0" applyAlignment="0" applyProtection="0">
      <alignment vertical="center"/>
    </xf>
    <xf numFmtId="0" fontId="1" fillId="0" borderId="0"/>
    <xf numFmtId="0" fontId="1" fillId="0" borderId="0"/>
    <xf numFmtId="0" fontId="1" fillId="0" borderId="0"/>
    <xf numFmtId="0" fontId="0" fillId="0" borderId="0" applyNumberFormat="0" applyFont="0" applyFill="0" applyBorder="0" applyAlignment="0" applyProtection="0"/>
    <xf numFmtId="0" fontId="2" fillId="0" borderId="0" applyFill="0" applyBorder="0" applyAlignment="0"/>
    <xf numFmtId="0" fontId="0" fillId="0" borderId="0" applyFill="0" applyBorder="0">
      <alignment horizontal="right"/>
    </xf>
    <xf numFmtId="0" fontId="138" fillId="27" borderId="0" applyNumberFormat="0" applyBorder="0" applyAlignment="0" applyProtection="0">
      <alignment vertical="center"/>
    </xf>
    <xf numFmtId="0" fontId="1" fillId="0" borderId="0"/>
    <xf numFmtId="0" fontId="2" fillId="0" borderId="0" applyFill="0" applyBorder="0" applyAlignment="0"/>
    <xf numFmtId="0" fontId="0" fillId="0" borderId="0" applyFill="0" applyBorder="0">
      <alignment horizontal="right"/>
    </xf>
    <xf numFmtId="0" fontId="2" fillId="0" borderId="0"/>
    <xf numFmtId="0" fontId="95" fillId="27"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1" fillId="0" borderId="0"/>
    <xf numFmtId="0" fontId="2" fillId="0" borderId="0"/>
    <xf numFmtId="0" fontId="14" fillId="0" borderId="0">
      <alignment vertical="center"/>
    </xf>
    <xf numFmtId="0" fontId="1" fillId="0" borderId="0"/>
    <xf numFmtId="176" fontId="14" fillId="16" borderId="0"/>
    <xf numFmtId="176" fontId="14" fillId="16" borderId="0"/>
    <xf numFmtId="0" fontId="1" fillId="0" borderId="0"/>
    <xf numFmtId="176" fontId="14" fillId="16" borderId="0"/>
    <xf numFmtId="176" fontId="14" fillId="16" borderId="0"/>
    <xf numFmtId="0" fontId="1" fillId="0" borderId="0"/>
    <xf numFmtId="0" fontId="14" fillId="0" borderId="0">
      <alignment vertical="center"/>
    </xf>
    <xf numFmtId="0" fontId="1" fillId="0" borderId="0"/>
    <xf numFmtId="176" fontId="14" fillId="16" borderId="0"/>
    <xf numFmtId="0" fontId="1" fillId="0" borderId="0"/>
    <xf numFmtId="176" fontId="14" fillId="16" borderId="0"/>
    <xf numFmtId="0" fontId="1" fillId="0" borderId="0"/>
    <xf numFmtId="0" fontId="1" fillId="0" borderId="0"/>
    <xf numFmtId="0" fontId="1" fillId="0" borderId="0"/>
    <xf numFmtId="0" fontId="15" fillId="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xf numFmtId="182" fontId="14" fillId="12" borderId="0"/>
    <xf numFmtId="0" fontId="15" fillId="3"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0" fontId="1" fillId="0" borderId="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 fillId="0" borderId="0"/>
    <xf numFmtId="0" fontId="1" fillId="0" borderId="0"/>
    <xf numFmtId="0" fontId="15" fillId="23"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3" fontId="179" fillId="0" borderId="0"/>
    <xf numFmtId="0" fontId="15" fillId="6" borderId="0" applyNumberFormat="0" applyBorder="0" applyAlignment="0" applyProtection="0">
      <alignment vertical="center"/>
    </xf>
    <xf numFmtId="41" fontId="14" fillId="0" borderId="0" applyFont="0" applyFill="0" applyBorder="0" applyAlignment="0" applyProtection="0"/>
    <xf numFmtId="0" fontId="95" fillId="21" borderId="0" applyNumberFormat="0" applyBorder="0" applyAlignment="0" applyProtection="0">
      <alignment vertical="center"/>
    </xf>
    <xf numFmtId="0" fontId="190" fillId="0" borderId="0">
      <protection locked="0"/>
    </xf>
    <xf numFmtId="0" fontId="1" fillId="0" borderId="0"/>
    <xf numFmtId="0" fontId="1" fillId="0" borderId="0"/>
    <xf numFmtId="0" fontId="1" fillId="0" borderId="0"/>
    <xf numFmtId="0" fontId="95" fillId="23" borderId="0" applyNumberFormat="0" applyBorder="0" applyAlignment="0" applyProtection="0">
      <alignment vertical="center"/>
    </xf>
    <xf numFmtId="0" fontId="0" fillId="0" borderId="0" applyNumberFormat="0" applyFont="0" applyFill="0" applyBorder="0" applyAlignment="0" applyProtection="0">
      <alignment horizontal="left"/>
    </xf>
    <xf numFmtId="0" fontId="95" fillId="3" borderId="0" applyNumberFormat="0" applyBorder="0" applyAlignment="0" applyProtection="0">
      <alignment vertical="center"/>
    </xf>
    <xf numFmtId="0" fontId="1" fillId="0" borderId="0"/>
    <xf numFmtId="0" fontId="1" fillId="0" borderId="0"/>
    <xf numFmtId="0" fontId="95" fillId="23" borderId="0" applyNumberFormat="0" applyBorder="0" applyAlignment="0" applyProtection="0">
      <alignment vertical="center"/>
    </xf>
    <xf numFmtId="0" fontId="0" fillId="0" borderId="0">
      <alignment horizontal="centerContinuous"/>
    </xf>
    <xf numFmtId="0" fontId="1" fillId="0" borderId="0"/>
    <xf numFmtId="0" fontId="0" fillId="0" borderId="0"/>
    <xf numFmtId="0" fontId="1" fillId="0" borderId="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 fillId="0" borderId="0"/>
    <xf numFmtId="0" fontId="14" fillId="0" borderId="0">
      <alignment vertical="center"/>
    </xf>
    <xf numFmtId="0" fontId="14" fillId="0" borderId="0">
      <alignment vertical="center"/>
    </xf>
    <xf numFmtId="0" fontId="1" fillId="0" borderId="0"/>
    <xf numFmtId="0" fontId="1" fillId="0" borderId="0"/>
    <xf numFmtId="0" fontId="95" fillId="20" borderId="0" applyNumberFormat="0" applyBorder="0" applyAlignment="0" applyProtection="0">
      <alignment vertical="center"/>
    </xf>
    <xf numFmtId="0" fontId="1" fillId="0" borderId="0"/>
    <xf numFmtId="0" fontId="1" fillId="0" borderId="0"/>
    <xf numFmtId="0" fontId="1" fillId="0" borderId="0"/>
    <xf numFmtId="0" fontId="14" fillId="0" borderId="0"/>
    <xf numFmtId="0" fontId="95" fillId="20"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130" fillId="0" borderId="80" applyNumberFormat="0" applyFill="0" applyAlignment="0" applyProtection="0">
      <alignment vertical="center"/>
    </xf>
    <xf numFmtId="0" fontId="1" fillId="0" borderId="0"/>
    <xf numFmtId="0" fontId="0" fillId="0" borderId="0" applyNumberFormat="0" applyFont="0" applyFill="0" applyBorder="0" applyAlignment="0" applyProtection="0"/>
    <xf numFmtId="0" fontId="15" fillId="23" borderId="0" applyNumberFormat="0" applyBorder="0" applyAlignment="0" applyProtection="0">
      <alignment vertical="center"/>
    </xf>
    <xf numFmtId="0" fontId="1" fillId="0" borderId="0"/>
    <xf numFmtId="0" fontId="95" fillId="3" borderId="0" applyNumberFormat="0" applyBorder="0" applyAlignment="0" applyProtection="0">
      <alignment vertical="center"/>
    </xf>
    <xf numFmtId="0" fontId="113" fillId="23" borderId="0" applyNumberFormat="0" applyBorder="0" applyAlignment="0" applyProtection="0">
      <alignment vertical="center"/>
    </xf>
    <xf numFmtId="0" fontId="15" fillId="23" borderId="0" applyNumberFormat="0" applyBorder="0" applyAlignment="0" applyProtection="0">
      <alignment vertical="center"/>
    </xf>
    <xf numFmtId="0" fontId="1" fillId="0" borderId="0"/>
    <xf numFmtId="0" fontId="1" fillId="0" borderId="0"/>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0" fontId="1" fillId="0" borderId="0"/>
    <xf numFmtId="0" fontId="15" fillId="17" borderId="0" applyNumberFormat="0" applyBorder="0" applyAlignment="0" applyProtection="0">
      <alignment vertical="center"/>
    </xf>
    <xf numFmtId="0" fontId="95" fillId="13" borderId="0" applyNumberFormat="0" applyBorder="0" applyAlignment="0" applyProtection="0">
      <alignment vertical="center"/>
    </xf>
    <xf numFmtId="0" fontId="1" fillId="0" borderId="0"/>
    <xf numFmtId="0" fontId="15" fillId="17" borderId="0" applyNumberFormat="0" applyBorder="0" applyAlignment="0" applyProtection="0">
      <alignment vertical="center"/>
    </xf>
    <xf numFmtId="0" fontId="1" fillId="0" borderId="0"/>
    <xf numFmtId="0" fontId="151" fillId="0" borderId="0" applyNumberFormat="0" applyFill="0" applyBorder="0" applyAlignment="0" applyProtection="0">
      <alignment vertical="top"/>
      <protection locked="0"/>
    </xf>
    <xf numFmtId="0" fontId="15" fillId="17" borderId="0" applyNumberFormat="0" applyBorder="0" applyAlignment="0" applyProtection="0">
      <alignment vertical="center"/>
    </xf>
    <xf numFmtId="0" fontId="1" fillId="0" borderId="0"/>
    <xf numFmtId="0" fontId="2" fillId="0" borderId="0" applyFill="0" applyBorder="0" applyAlignment="0"/>
    <xf numFmtId="0" fontId="1" fillId="0" borderId="0"/>
    <xf numFmtId="0" fontId="113" fillId="35"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 fillId="0" borderId="0"/>
    <xf numFmtId="0" fontId="2" fillId="0" borderId="0" applyFill="0" applyBorder="0" applyAlignment="0"/>
    <xf numFmtId="0" fontId="1" fillId="0" borderId="0"/>
    <xf numFmtId="0" fontId="123" fillId="22" borderId="0" applyNumberFormat="0" applyBorder="0" applyAlignment="0" applyProtection="0">
      <alignment vertical="center"/>
    </xf>
    <xf numFmtId="0" fontId="95" fillId="13" borderId="0" applyNumberFormat="0" applyBorder="0" applyAlignment="0" applyProtection="0">
      <alignment vertical="center"/>
    </xf>
    <xf numFmtId="0" fontId="112" fillId="24" borderId="74" applyNumberFormat="0" applyAlignment="0" applyProtection="0">
      <alignment vertical="center"/>
    </xf>
    <xf numFmtId="0" fontId="1" fillId="0" borderId="0"/>
    <xf numFmtId="0" fontId="95" fillId="13"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1" fillId="0" borderId="0"/>
    <xf numFmtId="0" fontId="1" fillId="0" borderId="0"/>
    <xf numFmtId="0" fontId="0"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1" fillId="0" borderId="0"/>
    <xf numFmtId="0" fontId="95" fillId="21" borderId="0" applyNumberFormat="0" applyBorder="0" applyAlignment="0" applyProtection="0">
      <alignment vertical="center"/>
    </xf>
    <xf numFmtId="0" fontId="14" fillId="0" borderId="0"/>
    <xf numFmtId="0" fontId="1" fillId="0" borderId="0"/>
    <xf numFmtId="0" fontId="14" fillId="0" borderId="0"/>
    <xf numFmtId="0" fontId="14" fillId="0" borderId="0">
      <alignment vertical="center"/>
    </xf>
    <xf numFmtId="0" fontId="1" fillId="0" borderId="0"/>
    <xf numFmtId="0" fontId="1" fillId="0" borderId="0"/>
    <xf numFmtId="0" fontId="1" fillId="0" borderId="0"/>
    <xf numFmtId="0" fontId="1" fillId="0" borderId="0"/>
    <xf numFmtId="0" fontId="95" fillId="21" borderId="0" applyNumberFormat="0" applyBorder="0" applyAlignment="0" applyProtection="0">
      <alignment vertical="center"/>
    </xf>
    <xf numFmtId="0" fontId="1" fillId="0" borderId="0"/>
    <xf numFmtId="0" fontId="1" fillId="0" borderId="0"/>
    <xf numFmtId="0" fontId="95" fillId="21" borderId="0" applyNumberFormat="0" applyBorder="0" applyAlignment="0" applyProtection="0">
      <alignment vertical="center"/>
    </xf>
    <xf numFmtId="0" fontId="14" fillId="0" borderId="0" applyNumberFormat="0" applyFill="0" applyBorder="0" applyAlignment="0" applyProtection="0"/>
    <xf numFmtId="0" fontId="98" fillId="23" borderId="0" applyNumberFormat="0" applyBorder="0" applyAlignment="0" applyProtection="0">
      <alignment vertical="center"/>
    </xf>
    <xf numFmtId="0" fontId="1" fillId="0" borderId="0"/>
    <xf numFmtId="0" fontId="95" fillId="20" borderId="0" applyNumberFormat="0" applyBorder="0" applyAlignment="0" applyProtection="0">
      <alignment vertical="center"/>
    </xf>
    <xf numFmtId="182" fontId="14" fillId="12" borderId="0"/>
    <xf numFmtId="0" fontId="15" fillId="15" borderId="0" applyNumberFormat="0" applyBorder="0" applyAlignment="0" applyProtection="0">
      <alignment vertical="center"/>
    </xf>
    <xf numFmtId="0" fontId="123" fillId="22" borderId="0" applyNumberFormat="0" applyBorder="0" applyAlignment="0" applyProtection="0">
      <alignment vertical="center"/>
    </xf>
    <xf numFmtId="0" fontId="1" fillId="0" borderId="0"/>
    <xf numFmtId="0" fontId="1" fillId="0" borderId="0"/>
    <xf numFmtId="0" fontId="123" fillId="22" borderId="0" applyNumberFormat="0" applyBorder="0" applyAlignment="0" applyProtection="0">
      <alignment vertical="center"/>
    </xf>
    <xf numFmtId="0" fontId="1" fillId="0" borderId="0"/>
    <xf numFmtId="0" fontId="1" fillId="0" borderId="0"/>
    <xf numFmtId="0" fontId="95" fillId="30" borderId="0" applyNumberFormat="0" applyBorder="0" applyAlignment="0" applyProtection="0">
      <alignment vertical="center"/>
    </xf>
    <xf numFmtId="0" fontId="15" fillId="17" borderId="0" applyNumberFormat="0" applyBorder="0" applyAlignment="0" applyProtection="0">
      <alignment vertical="center"/>
    </xf>
    <xf numFmtId="0" fontId="14" fillId="0" borderId="0"/>
    <xf numFmtId="182" fontId="14" fillId="12" borderId="0"/>
    <xf numFmtId="0" fontId="0" fillId="0" borderId="0"/>
    <xf numFmtId="0" fontId="1" fillId="0" borderId="0"/>
    <xf numFmtId="0" fontId="1" fillId="0" borderId="0"/>
    <xf numFmtId="0" fontId="15" fillId="13" borderId="0" applyNumberFormat="0" applyBorder="0" applyAlignment="0" applyProtection="0">
      <alignment vertical="center"/>
    </xf>
    <xf numFmtId="195" fontId="1" fillId="0" borderId="0" applyFill="0" applyBorder="0" applyAlignment="0"/>
    <xf numFmtId="0" fontId="1" fillId="0" borderId="0"/>
    <xf numFmtId="195" fontId="1" fillId="0" borderId="0" applyFill="0" applyBorder="0" applyAlignment="0"/>
    <xf numFmtId="0" fontId="1" fillId="0" borderId="0"/>
    <xf numFmtId="0" fontId="14" fillId="0" borderId="0">
      <alignment vertical="center"/>
    </xf>
    <xf numFmtId="184" fontId="14" fillId="0" borderId="0" applyNumberFormat="0" applyFill="0" applyBorder="0" applyAlignment="0" applyProtection="0">
      <alignment horizontal="left"/>
    </xf>
    <xf numFmtId="0" fontId="0" fillId="0" borderId="0"/>
    <xf numFmtId="0" fontId="15"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95" fillId="20" borderId="0" applyNumberFormat="0" applyBorder="0" applyAlignment="0" applyProtection="0">
      <alignment vertical="center"/>
    </xf>
    <xf numFmtId="0" fontId="1" fillId="0" borderId="0"/>
    <xf numFmtId="0" fontId="95" fillId="20" borderId="0" applyNumberFormat="0" applyBorder="0" applyAlignment="0" applyProtection="0">
      <alignment vertical="center"/>
    </xf>
    <xf numFmtId="0" fontId="1" fillId="0" borderId="0"/>
    <xf numFmtId="0" fontId="1" fillId="0" borderId="0"/>
    <xf numFmtId="0" fontId="124" fillId="0" borderId="0" applyNumberFormat="0" applyFill="0" applyBorder="0" applyAlignment="0" applyProtection="0">
      <alignment vertical="center"/>
    </xf>
    <xf numFmtId="0" fontId="95" fillId="30" borderId="0" applyNumberFormat="0" applyBorder="0" applyAlignment="0" applyProtection="0">
      <alignment vertical="center"/>
    </xf>
    <xf numFmtId="0" fontId="1" fillId="0" borderId="0"/>
    <xf numFmtId="0" fontId="0" fillId="0" borderId="38" applyNumberFormat="0" applyFont="0" applyFill="0" applyAlignment="0" applyProtection="0"/>
    <xf numFmtId="0" fontId="0" fillId="0" borderId="0"/>
    <xf numFmtId="0" fontId="1" fillId="0" borderId="0"/>
    <xf numFmtId="0" fontId="0" fillId="0" borderId="0"/>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xf numFmtId="0" fontId="2" fillId="0" borderId="0"/>
    <xf numFmtId="0" fontId="0" fillId="0" borderId="0"/>
    <xf numFmtId="0" fontId="1" fillId="0" borderId="0"/>
    <xf numFmtId="0"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93" fillId="0" borderId="0">
      <alignment horizontal="left"/>
    </xf>
    <xf numFmtId="0" fontId="14" fillId="0" borderId="0" applyNumberFormat="0" applyFill="0" applyBorder="0" applyAlignment="0" applyProtection="0">
      <alignment horizontal="left"/>
    </xf>
    <xf numFmtId="0" fontId="15" fillId="25" borderId="0" applyNumberFormat="0" applyBorder="0" applyAlignment="0" applyProtection="0">
      <alignment vertical="center"/>
    </xf>
    <xf numFmtId="9" fontId="14" fillId="0" borderId="0" applyFont="0" applyFill="0" applyBorder="0" applyAlignment="0" applyProtection="0">
      <alignment vertical="center"/>
    </xf>
    <xf numFmtId="0" fontId="1" fillId="0" borderId="0"/>
    <xf numFmtId="9" fontId="14" fillId="0" borderId="0" applyFont="0" applyFill="0" applyBorder="0" applyAlignment="0" applyProtection="0">
      <alignment vertical="center"/>
    </xf>
    <xf numFmtId="0" fontId="1" fillId="0" borderId="0"/>
    <xf numFmtId="9" fontId="0" fillId="0" borderId="0" applyFont="0" applyFill="0" applyBorder="0" applyAlignment="0" applyProtection="0">
      <alignment vertical="center"/>
    </xf>
    <xf numFmtId="0" fontId="1" fillId="0" borderId="0"/>
    <xf numFmtId="9" fontId="0" fillId="0" borderId="0" applyFont="0" applyFill="0" applyBorder="0" applyAlignment="0" applyProtection="0"/>
    <xf numFmtId="0" fontId="95" fillId="27" borderId="0" applyNumberFormat="0" applyBorder="0" applyAlignment="0" applyProtection="0">
      <alignment vertical="center"/>
    </xf>
    <xf numFmtId="0" fontId="1" fillId="0" borderId="0"/>
    <xf numFmtId="0" fontId="0" fillId="0" borderId="0"/>
    <xf numFmtId="0" fontId="1" fillId="0" borderId="0"/>
    <xf numFmtId="0" fontId="1" fillId="0" borderId="0"/>
    <xf numFmtId="0" fontId="1" fillId="0" borderId="0"/>
    <xf numFmtId="0" fontId="0" fillId="0" borderId="0" applyNumberFormat="0" applyFont="0"/>
    <xf numFmtId="0" fontId="1" fillId="0" borderId="0"/>
    <xf numFmtId="0" fontId="88" fillId="0" borderId="0"/>
    <xf numFmtId="0" fontId="1" fillId="0" borderId="0"/>
    <xf numFmtId="9" fontId="0" fillId="0" borderId="0" applyFont="0" applyFill="0" applyBorder="0" applyAlignment="0" applyProtection="0"/>
    <xf numFmtId="9" fontId="0" fillId="0" borderId="0" applyFont="0" applyFill="0" applyBorder="0" applyAlignment="0" applyProtection="0"/>
    <xf numFmtId="0" fontId="1" fillId="0" borderId="0"/>
    <xf numFmtId="0" fontId="1" fillId="0" borderId="0"/>
    <xf numFmtId="0" fontId="1" fillId="0" borderId="0"/>
    <xf numFmtId="0" fontId="14" fillId="0" borderId="0" applyNumberFormat="0" applyFill="0" applyBorder="0" applyAlignment="0" applyProtection="0"/>
    <xf numFmtId="0" fontId="1" fillId="0" borderId="0"/>
    <xf numFmtId="0" fontId="14" fillId="0" borderId="0" applyNumberFormat="0" applyFill="0" applyBorder="0" applyAlignment="0" applyProtection="0"/>
    <xf numFmtId="0" fontId="0" fillId="0" borderId="0" applyNumberFormat="0" applyFont="0" applyFill="0" applyBorder="0" applyAlignment="0" applyProtection="0"/>
    <xf numFmtId="0" fontId="1" fillId="0" borderId="0"/>
    <xf numFmtId="0" fontId="98" fillId="2" borderId="0" applyNumberFormat="0" applyBorder="0" applyAlignment="0" applyProtection="0">
      <alignment vertical="center"/>
    </xf>
    <xf numFmtId="0" fontId="14" fillId="0" borderId="0" applyNumberFormat="0" applyFill="0" applyBorder="0" applyAlignment="0" applyProtection="0"/>
    <xf numFmtId="0" fontId="1" fillId="0" borderId="0"/>
    <xf numFmtId="0" fontId="0" fillId="0" borderId="0"/>
    <xf numFmtId="0" fontId="0" fillId="0" borderId="0"/>
    <xf numFmtId="0" fontId="143" fillId="0" borderId="0"/>
    <xf numFmtId="0" fontId="0" fillId="0" borderId="0"/>
    <xf numFmtId="0" fontId="1" fillId="0" borderId="0"/>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25" fontId="0" fillId="0" borderId="0" applyFont="0" applyFill="0" applyBorder="0" applyAlignment="0" applyProtection="0"/>
    <xf numFmtId="0" fontId="14" fillId="0" borderId="0"/>
    <xf numFmtId="39" fontId="14" fillId="0" borderId="0"/>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14" fillId="0" borderId="0"/>
    <xf numFmtId="0" fontId="104" fillId="0" borderId="0" applyNumberFormat="0" applyFill="0" applyBorder="0" applyAlignment="0" applyProtection="0">
      <alignment vertical="center"/>
    </xf>
    <xf numFmtId="39" fontId="101" fillId="0" borderId="0" applyFont="0" applyFill="0" applyBorder="0" applyAlignment="0" applyProtection="0"/>
    <xf numFmtId="0" fontId="15"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176" fontId="14" fillId="12" borderId="0"/>
    <xf numFmtId="0" fontId="14" fillId="0" borderId="0">
      <alignment vertical="center"/>
    </xf>
    <xf numFmtId="0" fontId="2" fillId="0" borderId="0"/>
    <xf numFmtId="184" fontId="14" fillId="0" borderId="0" applyNumberFormat="0" applyFill="0" applyBorder="0" applyAlignment="0" applyProtection="0">
      <alignment horizontal="left"/>
    </xf>
    <xf numFmtId="0" fontId="14" fillId="0" borderId="0"/>
    <xf numFmtId="182" fontId="14" fillId="12" borderId="0"/>
    <xf numFmtId="0" fontId="1" fillId="0" borderId="0">
      <protection locked="0"/>
    </xf>
    <xf numFmtId="176" fontId="14" fillId="12" borderId="0"/>
    <xf numFmtId="184" fontId="14" fillId="0" borderId="0" applyNumberFormat="0" applyFill="0" applyBorder="0" applyAlignment="0" applyProtection="0">
      <alignment horizontal="left"/>
    </xf>
    <xf numFmtId="0"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xf numFmtId="0" fontId="14" fillId="0" borderId="0"/>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0" fontId="1" fillId="0" borderId="0">
      <protection locked="0"/>
    </xf>
    <xf numFmtId="0" fontId="1" fillId="0" borderId="0">
      <protection locked="0"/>
    </xf>
    <xf numFmtId="0" fontId="0" fillId="0" borderId="0" applyNumberFormat="0" applyFont="0" applyFill="0" applyBorder="0" applyAlignment="0" applyProtection="0"/>
    <xf numFmtId="0" fontId="89" fillId="0" borderId="0"/>
    <xf numFmtId="0" fontId="15" fillId="3" borderId="0" applyNumberFormat="0" applyBorder="0" applyAlignment="0" applyProtection="0">
      <alignment vertical="center"/>
    </xf>
    <xf numFmtId="0" fontId="1" fillId="0" borderId="0"/>
    <xf numFmtId="0" fontId="14" fillId="0" borderId="0"/>
    <xf numFmtId="0" fontId="0" fillId="0" borderId="0"/>
    <xf numFmtId="0" fontId="15" fillId="13" borderId="0" applyNumberFormat="0" applyBorder="0" applyAlignment="0" applyProtection="0">
      <alignment vertical="center"/>
    </xf>
    <xf numFmtId="39" fontId="14" fillId="0" borderId="0"/>
    <xf numFmtId="0" fontId="0" fillId="0" borderId="0"/>
    <xf numFmtId="0" fontId="1" fillId="0" borderId="0">
      <protection locked="0"/>
    </xf>
    <xf numFmtId="0" fontId="1" fillId="0" borderId="0"/>
    <xf numFmtId="0" fontId="1" fillId="0" borderId="0"/>
    <xf numFmtId="0" fontId="2" fillId="0" borderId="0" applyFill="0" applyBorder="0" applyAlignment="0"/>
    <xf numFmtId="0" fontId="0" fillId="0" borderId="0" applyNumberFormat="0" applyFill="0" applyBorder="0" applyAlignment="0" applyProtection="0"/>
    <xf numFmtId="0" fontId="1" fillId="0" borderId="0"/>
    <xf numFmtId="9" fontId="0" fillId="0" borderId="0" applyFont="0" applyFill="0" applyBorder="0" applyAlignment="0" applyProtection="0"/>
    <xf numFmtId="183" fontId="0" fillId="0" borderId="0" applyFill="0" applyBorder="0" applyAlignment="0"/>
    <xf numFmtId="0" fontId="0" fillId="0" borderId="0" applyNumberFormat="0" applyFill="0" applyBorder="0" applyAlignment="0" applyProtection="0"/>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protection locked="0"/>
    </xf>
    <xf numFmtId="182" fontId="14" fillId="12" borderId="0"/>
    <xf numFmtId="0" fontId="1" fillId="0" borderId="0"/>
    <xf numFmtId="0" fontId="0" fillId="0" borderId="0" applyNumberFormat="0" applyFont="0" applyFill="0" applyBorder="0" applyAlignment="0" applyProtection="0"/>
    <xf numFmtId="0" fontId="0" fillId="0" borderId="0">
      <protection locked="0"/>
    </xf>
    <xf numFmtId="0" fontId="0" fillId="0" borderId="0"/>
    <xf numFmtId="0" fontId="0" fillId="0" borderId="0">
      <protection locked="0"/>
    </xf>
    <xf numFmtId="0" fontId="1" fillId="0" borderId="0"/>
    <xf numFmtId="191" fontId="0" fillId="0" borderId="0" applyFont="0" applyFill="0" applyBorder="0" applyAlignment="0" applyProtection="0"/>
    <xf numFmtId="0" fontId="1" fillId="0" borderId="0"/>
    <xf numFmtId="0" fontId="1" fillId="0" borderId="0"/>
    <xf numFmtId="0" fontId="0" fillId="0" borderId="0" applyNumberFormat="0" applyFont="0" applyFill="0" applyBorder="0" applyAlignment="0" applyProtection="0"/>
    <xf numFmtId="0" fontId="15" fillId="6" borderId="0" applyNumberFormat="0" applyBorder="0" applyAlignment="0" applyProtection="0">
      <alignment vertical="center"/>
    </xf>
    <xf numFmtId="0" fontId="15" fillId="6" borderId="0" applyNumberFormat="0" applyBorder="0" applyAlignment="0" applyProtection="0">
      <alignment vertical="center"/>
    </xf>
    <xf numFmtId="176" fontId="14" fillId="16" borderId="0"/>
    <xf numFmtId="0" fontId="95" fillId="21" borderId="0" applyNumberFormat="0" applyBorder="0" applyAlignment="0" applyProtection="0">
      <alignment vertical="center"/>
    </xf>
    <xf numFmtId="0" fontId="0" fillId="0" borderId="0">
      <protection locked="0"/>
    </xf>
    <xf numFmtId="0" fontId="0" fillId="0" borderId="0" applyNumberFormat="0" applyFill="0" applyBorder="0" applyAlignment="0" applyProtection="0"/>
    <xf numFmtId="181" fontId="6" fillId="0" borderId="0" applyFill="0" applyBorder="0" applyProtection="0">
      <alignment horizontal="right"/>
    </xf>
    <xf numFmtId="183" fontId="0" fillId="0" borderId="0" applyFill="0" applyBorder="0" applyAlignment="0"/>
    <xf numFmtId="0" fontId="1" fillId="0" borderId="0"/>
    <xf numFmtId="0" fontId="14" fillId="0" borderId="0" applyNumberFormat="0" applyFill="0" applyBorder="0" applyAlignment="0" applyProtection="0">
      <alignment horizontal="left"/>
    </xf>
    <xf numFmtId="0" fontId="0" fillId="0" borderId="0" applyNumberFormat="0" applyFill="0" applyBorder="0" applyAlignment="0" applyProtection="0"/>
    <xf numFmtId="0" fontId="15" fillId="23" borderId="0" applyNumberFormat="0" applyBorder="0" applyAlignment="0" applyProtection="0">
      <alignment vertical="center"/>
    </xf>
    <xf numFmtId="0" fontId="2" fillId="0" borderId="0"/>
    <xf numFmtId="0" fontId="15" fillId="13" borderId="0" applyNumberFormat="0" applyBorder="0" applyAlignment="0" applyProtection="0">
      <alignment vertical="center"/>
    </xf>
    <xf numFmtId="0" fontId="128" fillId="0" borderId="0">
      <alignment vertical="top"/>
    </xf>
    <xf numFmtId="0" fontId="15" fillId="13" borderId="0" applyNumberFormat="0" applyBorder="0" applyAlignment="0" applyProtection="0">
      <alignment vertical="center"/>
    </xf>
    <xf numFmtId="0" fontId="1" fillId="0" borderId="0">
      <protection locked="0"/>
    </xf>
    <xf numFmtId="0" fontId="1" fillId="0" borderId="0">
      <protection locked="0"/>
    </xf>
    <xf numFmtId="0" fontId="1" fillId="0" borderId="0">
      <protection locked="0"/>
    </xf>
    <xf numFmtId="0" fontId="1" fillId="0" borderId="0">
      <protection locked="0"/>
    </xf>
    <xf numFmtId="196" fontId="101" fillId="0" borderId="0" applyFont="0" applyFill="0" applyBorder="0" applyAlignment="0" applyProtection="0"/>
    <xf numFmtId="49" fontId="128" fillId="0" borderId="0" applyFill="0" applyBorder="0" applyAlignment="0"/>
    <xf numFmtId="0" fontId="1" fillId="0" borderId="0">
      <protection locked="0"/>
    </xf>
    <xf numFmtId="0" fontId="0" fillId="0" borderId="0"/>
    <xf numFmtId="0" fontId="0" fillId="0" borderId="0"/>
    <xf numFmtId="0" fontId="14" fillId="0" borderId="0"/>
    <xf numFmtId="0" fontId="95" fillId="21" borderId="0" applyNumberFormat="0" applyBorder="0" applyAlignment="0" applyProtection="0">
      <alignment vertical="center"/>
    </xf>
    <xf numFmtId="9" fontId="111" fillId="0" borderId="0" applyNumberFormat="0" applyFill="0" applyBorder="0" applyAlignment="0">
      <protection locked="0"/>
    </xf>
    <xf numFmtId="9" fontId="0" fillId="0" borderId="91" applyFont="0" applyFill="0" applyBorder="0" applyAlignment="0" applyProtection="0"/>
    <xf numFmtId="0" fontId="1" fillId="0" borderId="0"/>
    <xf numFmtId="0" fontId="1" fillId="0" borderId="0"/>
    <xf numFmtId="0" fontId="0" fillId="0" borderId="0" applyNumberFormat="0" applyFont="0" applyFill="0" applyBorder="0" applyAlignment="0" applyProtection="0"/>
    <xf numFmtId="212" fontId="14" fillId="0" borderId="0" applyFill="0" applyBorder="0" applyAlignment="0"/>
    <xf numFmtId="0" fontId="1" fillId="0" borderId="0">
      <protection locked="0"/>
    </xf>
    <xf numFmtId="0" fontId="0" fillId="0" borderId="0" applyNumberFormat="0" applyFont="0" applyFill="0" applyBorder="0" applyAlignment="0" applyProtection="0"/>
    <xf numFmtId="182" fontId="14" fillId="12" borderId="0"/>
    <xf numFmtId="0" fontId="1" fillId="0" borderId="0">
      <protection locked="0"/>
    </xf>
    <xf numFmtId="186" fontId="14" fillId="0" borderId="0"/>
    <xf numFmtId="0" fontId="14" fillId="0" borderId="0">
      <alignment vertical="center"/>
    </xf>
    <xf numFmtId="0" fontId="1" fillId="0" borderId="0">
      <protection locked="0"/>
    </xf>
    <xf numFmtId="25" fontId="0" fillId="0" borderId="0" applyFont="0" applyFill="0" applyBorder="0" applyAlignment="0" applyProtection="0"/>
    <xf numFmtId="0" fontId="128" fillId="0" borderId="0">
      <alignment vertical="top"/>
    </xf>
    <xf numFmtId="0" fontId="14" fillId="0" borderId="0">
      <alignment vertical="center"/>
    </xf>
    <xf numFmtId="0" fontId="0" fillId="0" borderId="0" applyNumberFormat="0" applyFont="0" applyFill="0" applyBorder="0" applyAlignment="0" applyProtection="0"/>
    <xf numFmtId="0" fontId="0"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0" fillId="0" borderId="0"/>
    <xf numFmtId="0" fontId="14" fillId="0" borderId="0">
      <alignment vertical="center"/>
    </xf>
    <xf numFmtId="0" fontId="123" fillId="22" borderId="0" applyNumberFormat="0" applyBorder="0" applyAlignment="0" applyProtection="0">
      <alignment vertical="center"/>
    </xf>
    <xf numFmtId="0" fontId="0" fillId="0" borderId="0"/>
    <xf numFmtId="0" fontId="0" fillId="0" borderId="0"/>
    <xf numFmtId="0" fontId="95" fillId="3" borderId="0" applyNumberFormat="0" applyBorder="0" applyAlignment="0" applyProtection="0">
      <alignment vertical="center"/>
    </xf>
    <xf numFmtId="0" fontId="0" fillId="0" borderId="0"/>
    <xf numFmtId="224" fontId="1" fillId="0" borderId="0">
      <protection locked="0"/>
    </xf>
    <xf numFmtId="0" fontId="98" fillId="28" borderId="0" applyNumberFormat="0" applyBorder="0" applyAlignment="0" applyProtection="0">
      <alignment vertical="center"/>
    </xf>
    <xf numFmtId="0" fontId="128" fillId="0" borderId="0">
      <alignment vertical="top"/>
    </xf>
    <xf numFmtId="0" fontId="15" fillId="17" borderId="0" applyNumberFormat="0" applyBorder="0" applyAlignment="0" applyProtection="0">
      <alignment vertical="center"/>
    </xf>
    <xf numFmtId="0" fontId="2" fillId="0" borderId="0"/>
    <xf numFmtId="0" fontId="0" fillId="0" borderId="0"/>
    <xf numFmtId="0" fontId="0" fillId="0" borderId="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 fillId="0" borderId="0">
      <protection locked="0"/>
    </xf>
    <xf numFmtId="0" fontId="88" fillId="0" borderId="0"/>
    <xf numFmtId="0" fontId="1" fillId="0" borderId="0">
      <protection locked="0"/>
    </xf>
    <xf numFmtId="0" fontId="1" fillId="0" borderId="0">
      <protection locked="0"/>
    </xf>
    <xf numFmtId="0" fontId="1" fillId="0" borderId="0">
      <protection locked="0"/>
    </xf>
    <xf numFmtId="0" fontId="0" fillId="0" borderId="0" applyNumberFormat="0" applyFont="0" applyFill="0" applyBorder="0" applyAlignment="0" applyProtection="0"/>
    <xf numFmtId="0" fontId="0" fillId="0" borderId="0" applyNumberFormat="0" applyFont="0" applyFill="0" applyBorder="0" applyAlignment="0" applyProtection="0"/>
    <xf numFmtId="0" fontId="127" fillId="0" borderId="78" applyNumberFormat="0" applyFill="0" applyAlignment="0" applyProtection="0">
      <alignment vertical="center"/>
    </xf>
    <xf numFmtId="0" fontId="1" fillId="0" borderId="0">
      <protection locked="0"/>
    </xf>
    <xf numFmtId="0" fontId="1" fillId="0" borderId="0">
      <protection locked="0"/>
    </xf>
    <xf numFmtId="0" fontId="1" fillId="0" borderId="0">
      <protection locked="0"/>
    </xf>
    <xf numFmtId="0" fontId="95" fillId="3" borderId="0" applyNumberFormat="0" applyBorder="0" applyAlignment="0" applyProtection="0">
      <alignment vertical="center"/>
    </xf>
    <xf numFmtId="0" fontId="1" fillId="0" borderId="0">
      <protection locked="0"/>
    </xf>
    <xf numFmtId="0" fontId="2" fillId="0" borderId="0"/>
    <xf numFmtId="0" fontId="14" fillId="0" borderId="0"/>
    <xf numFmtId="0" fontId="0" fillId="0" borderId="0" applyFill="0" applyBorder="0">
      <alignment horizontal="right"/>
    </xf>
    <xf numFmtId="0" fontId="1" fillId="0" borderId="0">
      <protection locked="0"/>
    </xf>
    <xf numFmtId="0" fontId="15" fillId="20" borderId="0" applyNumberFormat="0" applyBorder="0" applyAlignment="0" applyProtection="0">
      <alignment vertical="center"/>
    </xf>
    <xf numFmtId="200" fontId="0" fillId="0" borderId="0" applyFont="0" applyFill="0" applyBorder="0" applyAlignment="0" applyProtection="0"/>
    <xf numFmtId="0" fontId="15" fillId="13" borderId="0" applyNumberFormat="0" applyBorder="0" applyAlignment="0" applyProtection="0">
      <alignment vertical="center"/>
    </xf>
    <xf numFmtId="0" fontId="1" fillId="0" borderId="0">
      <protection locked="0"/>
    </xf>
    <xf numFmtId="0" fontId="0" fillId="0" borderId="0" applyNumberFormat="0" applyFont="0" applyFill="0" applyBorder="0" applyAlignment="0" applyProtection="0"/>
    <xf numFmtId="182" fontId="14" fillId="16"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 fillId="0" borderId="0">
      <protection locked="0"/>
    </xf>
    <xf numFmtId="0" fontId="0" fillId="0" borderId="0" applyNumberFormat="0" applyFont="0" applyFill="0" applyBorder="0" applyAlignment="0" applyProtection="0"/>
    <xf numFmtId="0" fontId="1" fillId="0" borderId="0">
      <protection locked="0"/>
    </xf>
    <xf numFmtId="0" fontId="1" fillId="0" borderId="0">
      <protection locked="0"/>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5" fillId="20" borderId="0" applyNumberFormat="0" applyBorder="0" applyAlignment="0" applyProtection="0">
      <alignment vertical="center"/>
    </xf>
    <xf numFmtId="0" fontId="1" fillId="0" borderId="0">
      <protection locked="0"/>
    </xf>
    <xf numFmtId="0" fontId="135" fillId="0" borderId="0" applyNumberFormat="0" applyFill="0" applyBorder="0" applyAlignment="0" applyProtection="0"/>
    <xf numFmtId="39" fontId="14" fillId="0" borderId="0"/>
    <xf numFmtId="0" fontId="122" fillId="22" borderId="0" applyNumberFormat="0" applyBorder="0" applyAlignment="0" applyProtection="0">
      <alignment vertical="center"/>
    </xf>
    <xf numFmtId="0" fontId="2" fillId="0" borderId="0"/>
    <xf numFmtId="0" fontId="1" fillId="0" borderId="0">
      <protection locked="0"/>
    </xf>
    <xf numFmtId="0" fontId="1" fillId="0" borderId="0"/>
    <xf numFmtId="0" fontId="89" fillId="0" borderId="0"/>
    <xf numFmtId="0" fontId="0" fillId="0" borderId="0"/>
    <xf numFmtId="0" fontId="14" fillId="0" borderId="0"/>
    <xf numFmtId="0" fontId="1" fillId="0" borderId="0">
      <protection locked="0"/>
    </xf>
    <xf numFmtId="0" fontId="127" fillId="0" borderId="78" applyNumberFormat="0" applyFill="0" applyAlignment="0" applyProtection="0">
      <alignment vertical="center"/>
    </xf>
    <xf numFmtId="0" fontId="14" fillId="0" borderId="0">
      <alignment vertical="center"/>
    </xf>
    <xf numFmtId="197" fontId="1" fillId="0" borderId="0"/>
    <xf numFmtId="0" fontId="167" fillId="28" borderId="0"/>
    <xf numFmtId="0" fontId="0" fillId="0" borderId="0"/>
    <xf numFmtId="0" fontId="0" fillId="0" borderId="0"/>
    <xf numFmtId="196" fontId="101" fillId="0" borderId="0" applyFont="0" applyFill="0" applyBorder="0" applyAlignment="0" applyProtection="0"/>
    <xf numFmtId="0" fontId="2" fillId="0" borderId="0"/>
    <xf numFmtId="0" fontId="120" fillId="6" borderId="75" applyNumberFormat="0" applyAlignment="0" applyProtection="0">
      <alignment vertical="center"/>
    </xf>
    <xf numFmtId="0" fontId="0" fillId="0" borderId="0" applyNumberFormat="0" applyFont="0" applyFill="0" applyBorder="0" applyAlignment="0" applyProtection="0"/>
    <xf numFmtId="0" fontId="2" fillId="0" borderId="0"/>
    <xf numFmtId="0" fontId="0" fillId="0" borderId="0"/>
    <xf numFmtId="0" fontId="88" fillId="0" borderId="0" applyNumberFormat="0" applyFont="0" applyFill="0" applyBorder="0" applyAlignment="0" applyProtection="0">
      <alignment horizontal="left"/>
    </xf>
    <xf numFmtId="0" fontId="0"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xf numFmtId="0" fontId="0" fillId="0" borderId="0"/>
    <xf numFmtId="0" fontId="2" fillId="0" borderId="0"/>
    <xf numFmtId="0" fontId="2" fillId="0" borderId="0"/>
    <xf numFmtId="0" fontId="89" fillId="0" borderId="0"/>
    <xf numFmtId="182" fontId="14" fillId="16" borderId="0"/>
    <xf numFmtId="25" fontId="101" fillId="0" borderId="0" applyFont="0" applyFill="0" applyBorder="0" applyAlignment="0" applyProtection="0"/>
    <xf numFmtId="25" fontId="101" fillId="0" borderId="0" applyFont="0" applyFill="0" applyBorder="0" applyAlignment="0" applyProtection="0"/>
    <xf numFmtId="0" fontId="15" fillId="17" borderId="0" applyNumberFormat="0" applyBorder="0" applyAlignment="0" applyProtection="0">
      <alignment vertical="center"/>
    </xf>
    <xf numFmtId="25" fontId="101" fillId="0" borderId="0" applyFont="0" applyFill="0" applyBorder="0" applyAlignment="0" applyProtection="0"/>
    <xf numFmtId="9" fontId="111" fillId="0" borderId="0" applyNumberFormat="0" applyFill="0" applyBorder="0" applyAlignment="0">
      <protection locked="0"/>
    </xf>
    <xf numFmtId="0" fontId="119" fillId="3" borderId="0" applyNumberFormat="0" applyBorder="0" applyAlignment="0" applyProtection="0">
      <alignment vertical="center"/>
    </xf>
    <xf numFmtId="0" fontId="0" fillId="0" borderId="0"/>
    <xf numFmtId="0" fontId="0" fillId="0" borderId="0"/>
    <xf numFmtId="0" fontId="100" fillId="2" borderId="0" applyNumberFormat="0" applyBorder="0" applyAlignment="0" applyProtection="0">
      <alignment vertical="center"/>
    </xf>
    <xf numFmtId="0" fontId="15" fillId="20" borderId="0" applyNumberFormat="0" applyBorder="0" applyAlignment="0" applyProtection="0">
      <alignment vertical="center"/>
    </xf>
    <xf numFmtId="0" fontId="0" fillId="0" borderId="0"/>
    <xf numFmtId="0" fontId="1" fillId="0" borderId="0"/>
    <xf numFmtId="0" fontId="15" fillId="20" borderId="0" applyNumberFormat="0" applyBorder="0" applyAlignment="0" applyProtection="0">
      <alignment vertical="center"/>
    </xf>
    <xf numFmtId="0" fontId="97" fillId="0" borderId="0" applyNumberFormat="0" applyFill="0" applyBorder="0" applyAlignment="0" applyProtection="0">
      <alignment vertical="center"/>
    </xf>
    <xf numFmtId="0" fontId="15" fillId="17" borderId="0" applyNumberFormat="0" applyBorder="0" applyAlignment="0" applyProtection="0">
      <alignment vertical="center"/>
    </xf>
    <xf numFmtId="0" fontId="1" fillId="0" borderId="0"/>
    <xf numFmtId="0" fontId="1" fillId="0" borderId="0"/>
    <xf numFmtId="0" fontId="140" fillId="21" borderId="0" applyNumberFormat="0" applyBorder="0" applyAlignment="0" applyProtection="0"/>
    <xf numFmtId="0" fontId="122" fillId="22" borderId="0" applyNumberFormat="0" applyBorder="0" applyAlignment="0" applyProtection="0">
      <alignment vertical="center"/>
    </xf>
    <xf numFmtId="0" fontId="0" fillId="0" borderId="0"/>
    <xf numFmtId="0" fontId="0" fillId="0" borderId="0"/>
    <xf numFmtId="0" fontId="0" fillId="0" borderId="0"/>
    <xf numFmtId="0" fontId="123" fillId="22" borderId="0" applyNumberFormat="0" applyBorder="0" applyAlignment="0" applyProtection="0">
      <alignment vertical="center"/>
    </xf>
    <xf numFmtId="0" fontId="0" fillId="0" borderId="0"/>
    <xf numFmtId="0" fontId="0" fillId="0" borderId="0"/>
    <xf numFmtId="0" fontId="14" fillId="0" borderId="0">
      <alignment vertical="center"/>
    </xf>
    <xf numFmtId="0" fontId="123" fillId="22" borderId="0" applyNumberFormat="0" applyBorder="0" applyAlignment="0" applyProtection="0">
      <alignment vertical="center"/>
    </xf>
    <xf numFmtId="0" fontId="0" fillId="0" borderId="0"/>
    <xf numFmtId="0" fontId="0" fillId="0" borderId="0"/>
    <xf numFmtId="0" fontId="15" fillId="20" borderId="0" applyNumberFormat="0" applyBorder="0" applyAlignment="0" applyProtection="0">
      <alignment vertical="center"/>
    </xf>
    <xf numFmtId="215" fontId="80" fillId="0" borderId="0">
      <alignment horizontal="right"/>
    </xf>
    <xf numFmtId="0" fontId="0" fillId="0" borderId="0"/>
    <xf numFmtId="0" fontId="0" fillId="0" borderId="0"/>
    <xf numFmtId="0" fontId="95" fillId="3"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0" fillId="0" borderId="0"/>
    <xf numFmtId="0" fontId="0" fillId="0" borderId="0"/>
    <xf numFmtId="0" fontId="14" fillId="0" borderId="0"/>
    <xf numFmtId="0" fontId="14" fillId="0" borderId="0">
      <alignment vertical="center"/>
    </xf>
    <xf numFmtId="0" fontId="0" fillId="0" borderId="0"/>
    <xf numFmtId="0" fontId="15" fillId="13" borderId="0" applyNumberFormat="0" applyBorder="0" applyAlignment="0" applyProtection="0">
      <alignment vertical="center"/>
    </xf>
    <xf numFmtId="0" fontId="14" fillId="0" borderId="0"/>
    <xf numFmtId="0" fontId="0" fillId="0" borderId="0"/>
    <xf numFmtId="0" fontId="14" fillId="0" borderId="0"/>
    <xf numFmtId="176" fontId="14" fillId="16" borderId="0"/>
    <xf numFmtId="0" fontId="0" fillId="0" borderId="0"/>
    <xf numFmtId="0" fontId="0" fillId="0" borderId="0"/>
    <xf numFmtId="0" fontId="14" fillId="0" borderId="0"/>
    <xf numFmtId="0" fontId="0" fillId="0" borderId="0"/>
    <xf numFmtId="0" fontId="88" fillId="0" borderId="0"/>
    <xf numFmtId="213" fontId="6" fillId="0" borderId="0" applyFill="0" applyBorder="0" applyProtection="0">
      <alignment horizontal="right"/>
    </xf>
    <xf numFmtId="0" fontId="0" fillId="0" borderId="0"/>
    <xf numFmtId="0" fontId="1" fillId="0" borderId="0"/>
    <xf numFmtId="0" fontId="0" fillId="0" borderId="0"/>
    <xf numFmtId="0" fontId="0" fillId="0" borderId="0"/>
    <xf numFmtId="0" fontId="0" fillId="0" borderId="0"/>
    <xf numFmtId="0" fontId="146" fillId="0" borderId="0"/>
    <xf numFmtId="0" fontId="15" fillId="17" borderId="0" applyNumberFormat="0" applyBorder="0" applyAlignment="0" applyProtection="0">
      <alignment vertical="center"/>
    </xf>
    <xf numFmtId="0" fontId="14" fillId="0" borderId="0"/>
    <xf numFmtId="0" fontId="0" fillId="0" borderId="0"/>
    <xf numFmtId="0" fontId="98" fillId="28" borderId="0" applyNumberFormat="0" applyBorder="0" applyAlignment="0" applyProtection="0">
      <alignment vertical="center"/>
    </xf>
    <xf numFmtId="0" fontId="1" fillId="0" borderId="0">
      <protection locked="0"/>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98" fillId="2" borderId="0" applyNumberFormat="0" applyBorder="0" applyAlignment="0" applyProtection="0">
      <alignment vertical="center"/>
    </xf>
    <xf numFmtId="0" fontId="15" fillId="23" borderId="0" applyNumberFormat="0" applyBorder="0" applyAlignment="0" applyProtection="0">
      <alignment vertical="center"/>
    </xf>
    <xf numFmtId="0" fontId="0" fillId="0" borderId="0"/>
    <xf numFmtId="0" fontId="117" fillId="0" borderId="76" applyNumberFormat="0" applyFill="0" applyAlignment="0" applyProtection="0">
      <alignment vertical="center"/>
    </xf>
    <xf numFmtId="0" fontId="0" fillId="0" borderId="0"/>
    <xf numFmtId="0" fontId="0" fillId="0" borderId="0"/>
    <xf numFmtId="0" fontId="95" fillId="21" borderId="0" applyNumberFormat="0" applyBorder="0" applyAlignment="0" applyProtection="0">
      <alignment vertical="center"/>
    </xf>
    <xf numFmtId="0" fontId="15" fillId="17" borderId="0" applyNumberFormat="0" applyBorder="0" applyAlignment="0" applyProtection="0">
      <alignment vertical="center"/>
    </xf>
    <xf numFmtId="0" fontId="0" fillId="0" borderId="0"/>
    <xf numFmtId="0" fontId="95" fillId="21"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0" fillId="0" borderId="0"/>
    <xf numFmtId="0" fontId="0" fillId="0" borderId="0"/>
    <xf numFmtId="0" fontId="0" fillId="0" borderId="0" applyNumberFormat="0" applyFont="0" applyFill="0" applyBorder="0" applyAlignment="0" applyProtection="0"/>
    <xf numFmtId="39" fontId="14" fillId="0" borderId="0"/>
    <xf numFmtId="0" fontId="15" fillId="6" borderId="0" applyNumberFormat="0" applyBorder="0" applyAlignment="0" applyProtection="0">
      <alignment vertical="center"/>
    </xf>
    <xf numFmtId="0" fontId="0" fillId="0" borderId="0"/>
    <xf numFmtId="0" fontId="95" fillId="21" borderId="0" applyNumberFormat="0" applyBorder="0" applyAlignment="0" applyProtection="0">
      <alignment vertical="center"/>
    </xf>
    <xf numFmtId="0" fontId="15" fillId="17" borderId="0" applyNumberFormat="0" applyBorder="0" applyAlignment="0" applyProtection="0">
      <alignment vertical="center"/>
    </xf>
    <xf numFmtId="0" fontId="21" fillId="15" borderId="0" applyNumberFormat="0" applyBorder="0" applyAlignment="0" applyProtection="0">
      <alignment vertical="center"/>
    </xf>
    <xf numFmtId="0" fontId="14" fillId="0" borderId="0">
      <protection locked="0"/>
    </xf>
    <xf numFmtId="39" fontId="14" fillId="0" borderId="0"/>
    <xf numFmtId="0" fontId="15" fillId="6"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xf numFmtId="0" fontId="1" fillId="0" borderId="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0" fillId="0" borderId="0"/>
    <xf numFmtId="225" fontId="125" fillId="0" borderId="12" applyAlignment="0" applyProtection="0"/>
    <xf numFmtId="0" fontId="1" fillId="0" borderId="0"/>
    <xf numFmtId="0" fontId="14" fillId="0" borderId="0"/>
    <xf numFmtId="0" fontId="15" fillId="20" borderId="0" applyNumberFormat="0" applyBorder="0" applyAlignment="0" applyProtection="0">
      <alignment vertical="center"/>
    </xf>
    <xf numFmtId="0" fontId="14" fillId="0" borderId="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0" fillId="0" borderId="0"/>
    <xf numFmtId="0" fontId="14" fillId="0" borderId="0"/>
    <xf numFmtId="39" fontId="14" fillId="0" borderId="0"/>
    <xf numFmtId="0" fontId="15" fillId="6" borderId="0" applyNumberFormat="0" applyBorder="0" applyAlignment="0" applyProtection="0">
      <alignment vertical="center"/>
    </xf>
    <xf numFmtId="0" fontId="0" fillId="0" borderId="0"/>
    <xf numFmtId="0" fontId="95" fillId="21" borderId="0" applyNumberFormat="0" applyBorder="0" applyAlignment="0" applyProtection="0">
      <alignment vertical="center"/>
    </xf>
    <xf numFmtId="0" fontId="98" fillId="2" borderId="0" applyNumberFormat="0" applyBorder="0" applyAlignment="0" applyProtection="0">
      <alignment vertical="center"/>
    </xf>
    <xf numFmtId="0" fontId="123" fillId="22" borderId="0" applyNumberFormat="0" applyBorder="0" applyAlignment="0" applyProtection="0">
      <alignment vertical="center"/>
    </xf>
    <xf numFmtId="0" fontId="0" fillId="0" borderId="0"/>
    <xf numFmtId="0" fontId="0" fillId="0" borderId="0" applyNumberFormat="0" applyFill="0" applyProtection="0">
      <alignment horizontal="centerContinuous"/>
    </xf>
    <xf numFmtId="0" fontId="123" fillId="22" borderId="0" applyNumberFormat="0" applyBorder="0" applyAlignment="0" applyProtection="0">
      <alignment vertical="center"/>
    </xf>
    <xf numFmtId="0" fontId="0" fillId="0" borderId="0"/>
    <xf numFmtId="0" fontId="0" fillId="0" borderId="0"/>
    <xf numFmtId="0" fontId="14" fillId="0" borderId="0"/>
    <xf numFmtId="0" fontId="15" fillId="20" borderId="0" applyNumberFormat="0" applyBorder="0" applyAlignment="0" applyProtection="0">
      <alignment vertical="center"/>
    </xf>
    <xf numFmtId="0" fontId="15" fillId="25" borderId="0" applyNumberFormat="0" applyBorder="0" applyAlignment="0" applyProtection="0">
      <alignment vertical="center"/>
    </xf>
    <xf numFmtId="0" fontId="15" fillId="23" borderId="0" applyNumberFormat="0" applyBorder="0" applyAlignment="0" applyProtection="0">
      <alignment vertical="center"/>
    </xf>
    <xf numFmtId="0" fontId="1" fillId="0" borderId="0">
      <protection locked="0"/>
    </xf>
    <xf numFmtId="0" fontId="123" fillId="22" borderId="0" applyNumberFormat="0" applyBorder="0" applyAlignment="0" applyProtection="0">
      <alignment vertical="center"/>
    </xf>
    <xf numFmtId="0" fontId="0" fillId="0" borderId="0"/>
    <xf numFmtId="0" fontId="15" fillId="25" borderId="0" applyNumberFormat="0" applyBorder="0" applyAlignment="0" applyProtection="0">
      <alignment vertical="center"/>
    </xf>
    <xf numFmtId="0" fontId="15" fillId="23" borderId="0" applyNumberFormat="0" applyBorder="0" applyAlignment="0" applyProtection="0">
      <alignment vertical="center"/>
    </xf>
    <xf numFmtId="0" fontId="14" fillId="0" borderId="0"/>
    <xf numFmtId="0" fontId="123" fillId="22" borderId="0" applyNumberFormat="0" applyBorder="0" applyAlignment="0" applyProtection="0">
      <alignment vertical="center"/>
    </xf>
    <xf numFmtId="0" fontId="0" fillId="0" borderId="0"/>
    <xf numFmtId="0" fontId="1" fillId="0" borderId="0"/>
    <xf numFmtId="0" fontId="0" fillId="0" borderId="0"/>
    <xf numFmtId="0" fontId="0" fillId="0" borderId="0"/>
    <xf numFmtId="0" fontId="0" fillId="0" borderId="0"/>
    <xf numFmtId="0" fontId="14" fillId="0" borderId="0">
      <alignment vertical="center"/>
    </xf>
    <xf numFmtId="0" fontId="2" fillId="0" borderId="0"/>
    <xf numFmtId="0" fontId="0" fillId="0" borderId="0"/>
    <xf numFmtId="0" fontId="15" fillId="20" borderId="0" applyNumberFormat="0" applyBorder="0" applyAlignment="0" applyProtection="0">
      <alignment vertical="center"/>
    </xf>
    <xf numFmtId="0" fontId="15" fillId="25" borderId="0" applyNumberFormat="0" applyBorder="0" applyAlignment="0" applyProtection="0">
      <alignment vertical="center"/>
    </xf>
    <xf numFmtId="0" fontId="15" fillId="3" borderId="0" applyNumberFormat="0" applyBorder="0" applyAlignment="0" applyProtection="0">
      <alignment vertical="center"/>
    </xf>
    <xf numFmtId="0" fontId="0" fillId="0" borderId="0"/>
    <xf numFmtId="0" fontId="15" fillId="25" borderId="0" applyNumberFormat="0" applyBorder="0" applyAlignment="0" applyProtection="0">
      <alignment vertical="center"/>
    </xf>
    <xf numFmtId="0" fontId="15" fillId="3" borderId="0" applyNumberFormat="0" applyBorder="0" applyAlignment="0" applyProtection="0">
      <alignment vertical="center"/>
    </xf>
    <xf numFmtId="0" fontId="0" fillId="0" borderId="0"/>
    <xf numFmtId="0" fontId="1" fillId="0" borderId="0"/>
    <xf numFmtId="0" fontId="1" fillId="0" borderId="0"/>
    <xf numFmtId="0" fontId="1" fillId="0" borderId="0"/>
    <xf numFmtId="0" fontId="1" fillId="0" borderId="0"/>
    <xf numFmtId="0" fontId="1" fillId="0" borderId="0"/>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 fillId="0" borderId="0"/>
    <xf numFmtId="0" fontId="1" fillId="0" borderId="0"/>
    <xf numFmtId="0" fontId="1" fillId="0" borderId="0"/>
    <xf numFmtId="0" fontId="0" fillId="0" borderId="0" applyNumberFormat="0" applyFont="0" applyFill="0" applyBorder="0" applyAlignment="0" applyProtection="0"/>
    <xf numFmtId="182" fontId="14" fillId="12" borderId="0"/>
    <xf numFmtId="0" fontId="1" fillId="0" borderId="0"/>
    <xf numFmtId="41" fontId="14" fillId="0" borderId="0" applyFont="0" applyFill="0" applyBorder="0" applyAlignment="0" applyProtection="0"/>
    <xf numFmtId="0" fontId="1" fillId="0" borderId="0"/>
    <xf numFmtId="0" fontId="1" fillId="0" borderId="0"/>
    <xf numFmtId="41" fontId="14" fillId="0" borderId="0" applyFont="0" applyFill="0" applyBorder="0" applyAlignment="0" applyProtection="0"/>
    <xf numFmtId="0" fontId="1" fillId="0" borderId="0"/>
    <xf numFmtId="182" fontId="14" fillId="16" borderId="0"/>
    <xf numFmtId="10" fontId="103" fillId="6" borderId="7" applyNumberFormat="0" applyBorder="0" applyAlignment="0" applyProtection="0"/>
    <xf numFmtId="0" fontId="1" fillId="0" borderId="0"/>
    <xf numFmtId="0" fontId="1" fillId="0" borderId="0"/>
    <xf numFmtId="0" fontId="1" fillId="0" borderId="0"/>
    <xf numFmtId="0" fontId="0" fillId="0" borderId="0" applyNumberFormat="0" applyFont="0" applyFill="0" applyBorder="0" applyAlignment="0" applyProtection="0"/>
    <xf numFmtId="39" fontId="14" fillId="0" borderId="0"/>
    <xf numFmtId="176" fontId="14" fillId="16"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0" fontId="15" fillId="25" borderId="0" applyNumberFormat="0" applyBorder="0" applyAlignment="0" applyProtection="0">
      <alignment vertical="center"/>
    </xf>
    <xf numFmtId="176" fontId="14" fillId="12" borderId="0"/>
    <xf numFmtId="176" fontId="14" fillId="12" borderId="0"/>
    <xf numFmtId="0" fontId="1" fillId="0" borderId="0"/>
    <xf numFmtId="39" fontId="14" fillId="0" borderId="0"/>
    <xf numFmtId="0" fontId="15" fillId="6" borderId="0" applyNumberFormat="0" applyBorder="0" applyAlignment="0" applyProtection="0">
      <alignment vertical="center"/>
    </xf>
    <xf numFmtId="0" fontId="15" fillId="25" borderId="0" applyNumberFormat="0" applyBorder="0" applyAlignment="0" applyProtection="0">
      <alignment vertical="center"/>
    </xf>
    <xf numFmtId="0" fontId="15" fillId="15" borderId="0" applyNumberFormat="0" applyBorder="0" applyAlignment="0" applyProtection="0">
      <alignment vertical="center"/>
    </xf>
    <xf numFmtId="176" fontId="14" fillId="12" borderId="0"/>
    <xf numFmtId="0" fontId="1" fillId="0" borderId="0"/>
    <xf numFmtId="39" fontId="14" fillId="0" borderId="0"/>
    <xf numFmtId="0" fontId="15" fillId="6" borderId="0" applyNumberFormat="0" applyBorder="0" applyAlignment="0" applyProtection="0">
      <alignment vertical="center"/>
    </xf>
    <xf numFmtId="0" fontId="1" fillId="0" borderId="0"/>
    <xf numFmtId="10" fontId="6" fillId="0" borderId="0" applyFont="0" applyFill="0" applyBorder="0" applyAlignment="0" applyProtection="0"/>
    <xf numFmtId="0" fontId="1" fillId="0" borderId="0"/>
    <xf numFmtId="0" fontId="14" fillId="0" borderId="0"/>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 fillId="0" borderId="0"/>
    <xf numFmtId="0" fontId="14" fillId="0" borderId="0"/>
    <xf numFmtId="0" fontId="112" fillId="24" borderId="74"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xf numFmtId="0" fontId="15" fillId="1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 fillId="0" borderId="0"/>
    <xf numFmtId="0" fontId="131" fillId="3" borderId="0" applyNumberFormat="0" applyBorder="0" applyAlignment="0" applyProtection="0">
      <alignment vertical="center"/>
    </xf>
    <xf numFmtId="0" fontId="1" fillId="0" borderId="0"/>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196" fillId="0" borderId="0" applyNumberFormat="0" applyFill="0" applyBorder="0" applyAlignment="0" applyProtection="0">
      <alignment vertical="top"/>
      <protection locked="0"/>
    </xf>
    <xf numFmtId="0" fontId="15" fillId="20" borderId="0" applyNumberFormat="0" applyBorder="0" applyAlignment="0" applyProtection="0">
      <alignment vertical="center"/>
    </xf>
    <xf numFmtId="0" fontId="1" fillId="0" borderId="0"/>
    <xf numFmtId="0" fontId="88" fillId="0" borderId="0"/>
    <xf numFmtId="0" fontId="15"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63" fillId="22" borderId="0" applyNumberFormat="0" applyBorder="0" applyAlignment="0" applyProtection="0">
      <alignment vertical="center"/>
    </xf>
    <xf numFmtId="0" fontId="105" fillId="24" borderId="74" applyNumberFormat="0" applyAlignment="0" applyProtection="0">
      <alignment vertical="center"/>
    </xf>
    <xf numFmtId="0" fontId="1" fillId="0" borderId="0"/>
    <xf numFmtId="0" fontId="1" fillId="0" borderId="0"/>
    <xf numFmtId="0" fontId="1" fillId="0" borderId="0"/>
    <xf numFmtId="10" fontId="101" fillId="0" borderId="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2" fillId="0" borderId="0" applyNumberFormat="0" applyFill="0">
      <alignment horizontal="lef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95" fillId="3"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1" fillId="0" borderId="0"/>
    <xf numFmtId="0" fontId="0" fillId="0" borderId="0"/>
    <xf numFmtId="0" fontId="15" fillId="20" borderId="0" applyNumberFormat="0" applyBorder="0" applyAlignment="0" applyProtection="0">
      <alignment vertical="center"/>
    </xf>
    <xf numFmtId="0" fontId="1" fillId="0" borderId="0"/>
    <xf numFmtId="0" fontId="100" fillId="2"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4"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43" fontId="0" fillId="0" borderId="0" applyFont="0" applyFill="0" applyBorder="0" applyAlignment="0" applyProtection="0"/>
    <xf numFmtId="0" fontId="95" fillId="29" borderId="0" applyNumberFormat="0" applyBorder="0" applyAlignment="0" applyProtection="0">
      <alignment vertical="center"/>
    </xf>
    <xf numFmtId="0" fontId="104" fillId="0" borderId="0" applyNumberFormat="0" applyFill="0" applyBorder="0" applyAlignment="0" applyProtection="0">
      <alignment vertical="center"/>
    </xf>
    <xf numFmtId="0" fontId="95" fillId="20" borderId="0" applyNumberFormat="0" applyBorder="0" applyAlignment="0" applyProtection="0">
      <alignment vertical="center"/>
    </xf>
    <xf numFmtId="0" fontId="1" fillId="0" borderId="0"/>
    <xf numFmtId="0" fontId="1" fillId="0" borderId="0"/>
    <xf numFmtId="0" fontId="0" fillId="0" borderId="0" applyNumberFormat="0" applyFont="0" applyFill="0" applyBorder="0" applyAlignment="0" applyProtection="0"/>
    <xf numFmtId="0" fontId="95" fillId="29" borderId="0" applyNumberFormat="0" applyBorder="0" applyAlignment="0" applyProtection="0">
      <alignment vertical="center"/>
    </xf>
    <xf numFmtId="0" fontId="95" fillId="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alignment horizontal="left"/>
    </xf>
    <xf numFmtId="0" fontId="95" fillId="13" borderId="0" applyNumberFormat="0" applyBorder="0" applyAlignment="0" applyProtection="0">
      <alignment vertical="center"/>
    </xf>
    <xf numFmtId="0" fontId="15" fillId="17" borderId="0" applyNumberFormat="0" applyBorder="0" applyAlignment="0" applyProtection="0">
      <alignment vertical="center"/>
    </xf>
    <xf numFmtId="0" fontId="1" fillId="0" borderId="0"/>
    <xf numFmtId="0" fontId="15" fillId="17" borderId="0" applyNumberFormat="0" applyBorder="0" applyAlignment="0" applyProtection="0">
      <alignment vertical="center"/>
    </xf>
    <xf numFmtId="0" fontId="1" fillId="0" borderId="0"/>
    <xf numFmtId="0" fontId="1" fillId="0" borderId="0"/>
    <xf numFmtId="0" fontId="1" fillId="0"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0" borderId="0" applyNumberFormat="0" applyBorder="0" applyAlignment="0" applyProtection="0">
      <alignment vertical="center"/>
    </xf>
    <xf numFmtId="182" fontId="14" fillId="12"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95" fillId="20" borderId="0" applyNumberFormat="0" applyBorder="0" applyAlignment="0" applyProtection="0">
      <alignment vertical="center"/>
    </xf>
    <xf numFmtId="182" fontId="14" fillId="12" borderId="0"/>
    <xf numFmtId="0" fontId="15" fillId="15" borderId="0" applyNumberFormat="0" applyBorder="0" applyAlignment="0" applyProtection="0">
      <alignment vertical="center"/>
    </xf>
    <xf numFmtId="0" fontId="1" fillId="0" borderId="0"/>
    <xf numFmtId="0" fontId="15" fillId="3" borderId="0" applyNumberFormat="0" applyBorder="0" applyAlignment="0" applyProtection="0">
      <alignment vertical="center"/>
    </xf>
    <xf numFmtId="0" fontId="1" fillId="0" borderId="0"/>
    <xf numFmtId="0" fontId="1" fillId="0" borderId="0"/>
    <xf numFmtId="0" fontId="2" fillId="0" borderId="0"/>
    <xf numFmtId="0" fontId="1" fillId="0" borderId="0"/>
    <xf numFmtId="0" fontId="2" fillId="0" borderId="0"/>
    <xf numFmtId="0" fontId="14" fillId="0" borderId="0">
      <alignment vertical="center"/>
    </xf>
    <xf numFmtId="25" fontId="101" fillId="0" borderId="0" applyFont="0" applyFill="0" applyBorder="0" applyAlignment="0" applyProtection="0"/>
    <xf numFmtId="176" fontId="14" fillId="16" borderId="0"/>
    <xf numFmtId="0" fontId="2" fillId="0" borderId="0"/>
    <xf numFmtId="0" fontId="2" fillId="0" borderId="0"/>
    <xf numFmtId="0" fontId="0" fillId="0" borderId="0"/>
    <xf numFmtId="0" fontId="113" fillId="30" borderId="0" applyNumberFormat="0" applyBorder="0" applyAlignment="0" applyProtection="0">
      <alignment vertical="center"/>
    </xf>
    <xf numFmtId="0" fontId="1" fillId="0" borderId="0"/>
    <xf numFmtId="0" fontId="0"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14" fillId="0" borderId="0">
      <alignment vertical="center"/>
    </xf>
    <xf numFmtId="0" fontId="0" fillId="0" borderId="0" applyNumberFormat="0" applyFont="0" applyFill="0" applyBorder="0" applyAlignment="0" applyProtection="0"/>
    <xf numFmtId="0" fontId="15" fillId="6" borderId="0" applyNumberFormat="0" applyBorder="0" applyAlignment="0" applyProtection="0">
      <alignment vertical="center"/>
    </xf>
    <xf numFmtId="176" fontId="14" fillId="16" borderId="0"/>
    <xf numFmtId="176" fontId="14" fillId="16" borderId="0"/>
    <xf numFmtId="0" fontId="1" fillId="0" borderId="0"/>
    <xf numFmtId="0" fontId="115" fillId="20" borderId="75" applyNumberFormat="0" applyAlignment="0" applyProtection="0">
      <alignment vertical="center"/>
    </xf>
    <xf numFmtId="0" fontId="177" fillId="20" borderId="75" applyNumberFormat="0" applyAlignment="0" applyProtection="0">
      <alignment vertical="center"/>
    </xf>
    <xf numFmtId="0" fontId="0" fillId="0" borderId="0" applyNumberFormat="0" applyFont="0" applyFill="0" applyBorder="0" applyAlignment="0" applyProtection="0"/>
    <xf numFmtId="176" fontId="14" fillId="16" borderId="0"/>
    <xf numFmtId="176" fontId="14" fillId="16" borderId="0"/>
    <xf numFmtId="0" fontId="1" fillId="0" borderId="0"/>
    <xf numFmtId="0" fontId="115" fillId="20" borderId="75" applyNumberFormat="0" applyAlignment="0" applyProtection="0">
      <alignment vertical="center"/>
    </xf>
    <xf numFmtId="0" fontId="1" fillId="0" borderId="0"/>
    <xf numFmtId="0" fontId="1" fillId="0" borderId="0"/>
    <xf numFmtId="0" fontId="1" fillId="0" borderId="0"/>
    <xf numFmtId="10" fontId="0" fillId="0" borderId="0" applyFont="0" applyFill="0" applyBorder="0" applyAlignment="0" applyProtection="0"/>
    <xf numFmtId="0" fontId="1" fillId="0" borderId="0"/>
    <xf numFmtId="0" fontId="92" fillId="0" borderId="0" applyNumberFormat="0" applyFill="0">
      <alignment horizontal="left" vertical="center"/>
    </xf>
    <xf numFmtId="0" fontId="15" fillId="25" borderId="0" applyNumberFormat="0" applyBorder="0" applyAlignment="0" applyProtection="0">
      <alignment vertical="center"/>
    </xf>
    <xf numFmtId="0" fontId="1" fillId="0" borderId="0"/>
    <xf numFmtId="0" fontId="123" fillId="22" borderId="0" applyNumberFormat="0" applyBorder="0" applyAlignment="0" applyProtection="0">
      <alignment vertical="center"/>
    </xf>
    <xf numFmtId="0" fontId="1" fillId="0" borderId="0"/>
    <xf numFmtId="0" fontId="15" fillId="25" borderId="0" applyNumberFormat="0" applyBorder="0" applyAlignment="0" applyProtection="0">
      <alignment vertical="center"/>
    </xf>
    <xf numFmtId="0" fontId="1" fillId="0" borderId="0"/>
    <xf numFmtId="0" fontId="113" fillId="23" borderId="0" applyNumberFormat="0" applyBorder="0" applyAlignment="0" applyProtection="0">
      <alignment vertical="center"/>
    </xf>
    <xf numFmtId="0" fontId="1" fillId="0" borderId="0"/>
    <xf numFmtId="0" fontId="15" fillId="3" borderId="0" applyNumberFormat="0" applyBorder="0" applyAlignment="0" applyProtection="0">
      <alignment vertical="center"/>
    </xf>
    <xf numFmtId="0" fontId="2" fillId="0" borderId="0" applyFill="0" applyBorder="0" applyAlignment="0"/>
    <xf numFmtId="0" fontId="1" fillId="0" borderId="0"/>
    <xf numFmtId="0" fontId="1" fillId="0" borderId="0"/>
    <xf numFmtId="0" fontId="15" fillId="6" borderId="0" applyNumberFormat="0" applyBorder="0" applyAlignment="0" applyProtection="0">
      <alignment vertical="center"/>
    </xf>
    <xf numFmtId="0" fontId="2" fillId="0" borderId="0" applyFill="0" applyBorder="0" applyAlignment="0"/>
    <xf numFmtId="0" fontId="0" fillId="0" borderId="0" applyNumberFormat="0" applyFont="0" applyFill="0" applyBorder="0" applyAlignment="0" applyProtection="0"/>
    <xf numFmtId="0" fontId="0" fillId="0" borderId="0" applyFill="0" applyBorder="0">
      <alignment horizontal="right"/>
    </xf>
    <xf numFmtId="0" fontId="0" fillId="0" borderId="0" applyNumberFormat="0" applyFont="0" applyFill="0" applyBorder="0" applyAlignment="0" applyProtection="0"/>
    <xf numFmtId="0" fontId="1" fillId="0" borderId="0"/>
    <xf numFmtId="0" fontId="0" fillId="0" borderId="0" applyNumberFormat="0" applyFont="0" applyFill="0" applyBorder="0" applyAlignment="0" applyProtection="0"/>
    <xf numFmtId="0" fontId="1" fillId="0" borderId="0">
      <protection locked="0"/>
    </xf>
    <xf numFmtId="0" fontId="1" fillId="0" borderId="0"/>
    <xf numFmtId="0" fontId="15" fillId="6" borderId="0" applyNumberFormat="0" applyBorder="0" applyAlignment="0" applyProtection="0">
      <alignment vertical="center"/>
    </xf>
    <xf numFmtId="0" fontId="104" fillId="0" borderId="79" applyNumberFormat="0" applyFill="0" applyAlignment="0" applyProtection="0">
      <alignment vertical="center"/>
    </xf>
    <xf numFmtId="182" fontId="14" fillId="16" borderId="0"/>
    <xf numFmtId="0" fontId="95" fillId="21"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0" fontId="15" fillId="23" borderId="0" applyNumberFormat="0" applyBorder="0" applyAlignment="0" applyProtection="0">
      <alignment vertical="center"/>
    </xf>
    <xf numFmtId="0" fontId="1" fillId="0" borderId="0"/>
    <xf numFmtId="0" fontId="1" fillId="0" borderId="0"/>
    <xf numFmtId="0" fontId="123" fillId="22" borderId="0" applyNumberFormat="0" applyBorder="0" applyAlignment="0" applyProtection="0">
      <alignment vertical="center"/>
    </xf>
    <xf numFmtId="0" fontId="1" fillId="0" borderId="0">
      <protection locked="0"/>
    </xf>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1" fillId="0" borderId="0"/>
    <xf numFmtId="0" fontId="15" fillId="23"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23" fillId="22" borderId="0" applyNumberFormat="0" applyBorder="0" applyAlignment="0" applyProtection="0">
      <alignment vertical="center"/>
    </xf>
    <xf numFmtId="0" fontId="1" fillId="0" borderId="0">
      <protection locked="0"/>
    </xf>
    <xf numFmtId="176" fontId="14" fillId="12" borderId="0"/>
    <xf numFmtId="176" fontId="14" fillId="12" borderId="0"/>
    <xf numFmtId="39" fontId="0" fillId="0" borderId="0" applyFont="0" applyFill="0" applyBorder="0" applyAlignment="0" applyProtection="0"/>
    <xf numFmtId="0" fontId="1" fillId="0" borderId="0"/>
    <xf numFmtId="176" fontId="14" fillId="12" borderId="0"/>
    <xf numFmtId="0" fontId="1" fillId="0" borderId="0"/>
    <xf numFmtId="0" fontId="1" fillId="0" borderId="0"/>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 fillId="0" borderId="0"/>
    <xf numFmtId="0" fontId="1" fillId="0" borderId="0"/>
    <xf numFmtId="0" fontId="0" fillId="0" borderId="0"/>
    <xf numFmtId="0" fontId="1" fillId="0" borderId="0"/>
    <xf numFmtId="0" fontId="1" fillId="0" borderId="0"/>
    <xf numFmtId="177" fontId="14" fillId="0" borderId="0" applyFont="0" applyFill="0" applyBorder="0" applyAlignment="0" applyProtection="0"/>
    <xf numFmtId="0" fontId="1" fillId="0" borderId="0"/>
    <xf numFmtId="0" fontId="1" fillId="0" borderId="0"/>
    <xf numFmtId="0" fontId="1" fillId="0" borderId="0"/>
    <xf numFmtId="182" fontId="14" fillId="12" borderId="0"/>
    <xf numFmtId="0" fontId="15" fillId="17" borderId="0" applyNumberFormat="0" applyBorder="0" applyAlignment="0" applyProtection="0">
      <alignment vertical="center"/>
    </xf>
    <xf numFmtId="0" fontId="1" fillId="0" borderId="0"/>
    <xf numFmtId="0" fontId="178" fillId="32" borderId="0" applyNumberFormat="0" applyBorder="0" applyAlignment="0" applyProtection="0"/>
    <xf numFmtId="0" fontId="100" fillId="2" borderId="0" applyNumberFormat="0" applyBorder="0" applyAlignment="0" applyProtection="0">
      <alignment vertical="center"/>
    </xf>
    <xf numFmtId="0" fontId="1" fillId="0" borderId="0"/>
    <xf numFmtId="0" fontId="123" fillId="22" borderId="0" applyNumberFormat="0" applyBorder="0" applyAlignment="0" applyProtection="0">
      <alignment vertical="center"/>
    </xf>
    <xf numFmtId="0" fontId="1" fillId="0" borderId="0"/>
    <xf numFmtId="0" fontId="100" fillId="2" borderId="0" applyNumberFormat="0" applyBorder="0" applyAlignment="0" applyProtection="0">
      <alignment vertical="center"/>
    </xf>
    <xf numFmtId="39" fontId="14" fillId="0" borderId="0"/>
    <xf numFmtId="0" fontId="1" fillId="0" borderId="0"/>
    <xf numFmtId="0" fontId="123" fillId="22"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1" fillId="0" borderId="0"/>
    <xf numFmtId="0" fontId="95" fillId="13" borderId="0" applyNumberFormat="0" applyBorder="0" applyAlignment="0" applyProtection="0">
      <alignment vertical="center"/>
    </xf>
    <xf numFmtId="0" fontId="2" fillId="0" borderId="0" applyFill="0" applyBorder="0" applyAlignment="0"/>
    <xf numFmtId="0" fontId="1" fillId="0" borderId="0"/>
    <xf numFmtId="0" fontId="14" fillId="0" borderId="0"/>
    <xf numFmtId="251" fontId="0" fillId="0" borderId="0" applyFont="0" applyFill="0" applyBorder="0" applyAlignment="0" applyProtection="0"/>
    <xf numFmtId="0" fontId="2" fillId="0" borderId="0" applyFill="0" applyBorder="0" applyAlignment="0"/>
    <xf numFmtId="0" fontId="1" fillId="0" borderId="0"/>
    <xf numFmtId="0" fontId="2" fillId="0" borderId="0" applyFill="0" applyBorder="0" applyAlignment="0"/>
    <xf numFmtId="0" fontId="1" fillId="0" borderId="0"/>
    <xf numFmtId="0" fontId="0" fillId="0" borderId="0" applyFill="0" applyBorder="0">
      <alignment horizontal="right"/>
    </xf>
    <xf numFmtId="0" fontId="1" fillId="0" borderId="0"/>
    <xf numFmtId="0" fontId="0" fillId="0" borderId="0"/>
    <xf numFmtId="0" fontId="1" fillId="0" borderId="0"/>
    <xf numFmtId="0" fontId="1" fillId="0" borderId="0"/>
    <xf numFmtId="0" fontId="98" fillId="15"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0" fillId="0" borderId="0" applyFill="0" applyBorder="0">
      <alignment horizontal="right"/>
    </xf>
    <xf numFmtId="0" fontId="15" fillId="20" borderId="0" applyNumberFormat="0" applyBorder="0" applyAlignment="0" applyProtection="0">
      <alignment vertical="center"/>
    </xf>
    <xf numFmtId="0" fontId="1" fillId="0" borderId="0"/>
    <xf numFmtId="183" fontId="0" fillId="0" borderId="0" applyFill="0" applyBorder="0" applyAlignment="0"/>
    <xf numFmtId="0" fontId="1" fillId="0" borderId="0"/>
    <xf numFmtId="0" fontId="164" fillId="0" borderId="0" applyNumberFormat="0" applyFill="0" applyBorder="0" applyAlignment="0" applyProtection="0">
      <alignment vertical="center"/>
    </xf>
    <xf numFmtId="183" fontId="0" fillId="0" borderId="0" applyFill="0" applyBorder="0" applyAlignment="0"/>
    <xf numFmtId="0" fontId="1" fillId="0" borderId="0"/>
    <xf numFmtId="0" fontId="14" fillId="0" borderId="0"/>
    <xf numFmtId="0" fontId="1" fillId="0" borderId="0"/>
    <xf numFmtId="0" fontId="14" fillId="0" borderId="0"/>
    <xf numFmtId="0" fontId="1"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1" fillId="0" borderId="0"/>
    <xf numFmtId="0" fontId="1" fillId="0" borderId="0"/>
    <xf numFmtId="0" fontId="1" fillId="0" borderId="0"/>
    <xf numFmtId="182" fontId="14" fillId="12" borderId="0"/>
    <xf numFmtId="0" fontId="15" fillId="17" borderId="0" applyNumberFormat="0" applyBorder="0" applyAlignment="0" applyProtection="0">
      <alignment vertical="center"/>
    </xf>
    <xf numFmtId="0" fontId="1" fillId="0" borderId="0"/>
    <xf numFmtId="176" fontId="14" fillId="12" borderId="0"/>
    <xf numFmtId="0" fontId="1" fillId="0" borderId="0"/>
    <xf numFmtId="25" fontId="101" fillId="0" borderId="0" applyFont="0" applyFill="0" applyBorder="0" applyAlignment="0" applyProtection="0"/>
    <xf numFmtId="0" fontId="0" fillId="0" borderId="0"/>
    <xf numFmtId="9" fontId="6" fillId="0" borderId="0" applyFont="0" applyFill="0" applyBorder="0" applyAlignment="0" applyProtection="0"/>
    <xf numFmtId="0" fontId="1" fillId="0" borderId="0"/>
    <xf numFmtId="176" fontId="14" fillId="12" borderId="0"/>
    <xf numFmtId="0" fontId="0" fillId="0" borderId="0" applyNumberFormat="0" applyFill="0" applyProtection="0">
      <alignment horizontal="centerContinuous"/>
    </xf>
    <xf numFmtId="0" fontId="1" fillId="0" borderId="0"/>
    <xf numFmtId="0" fontId="1" fillId="0" borderId="0"/>
    <xf numFmtId="0" fontId="1" fillId="0" borderId="0"/>
    <xf numFmtId="0" fontId="1" fillId="0" borderId="0"/>
    <xf numFmtId="0" fontId="1" fillId="0" borderId="0"/>
    <xf numFmtId="0" fontId="15" fillId="23" borderId="0" applyNumberFormat="0" applyBorder="0" applyAlignment="0" applyProtection="0">
      <alignment vertical="center"/>
    </xf>
    <xf numFmtId="0" fontId="1" fillId="0" borderId="0"/>
    <xf numFmtId="0" fontId="15" fillId="23" borderId="0" applyNumberFormat="0" applyBorder="0" applyAlignment="0" applyProtection="0">
      <alignment vertical="center"/>
    </xf>
    <xf numFmtId="0" fontId="1" fillId="0" borderId="0"/>
    <xf numFmtId="0" fontId="1" fillId="0" borderId="0"/>
    <xf numFmtId="0" fontId="0" fillId="17" borderId="71" applyNumberFormat="0" applyFont="0" applyAlignment="0" applyProtection="0">
      <alignment vertical="center"/>
    </xf>
    <xf numFmtId="0" fontId="1" fillId="0" borderId="0"/>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2" fillId="0" borderId="0"/>
    <xf numFmtId="0" fontId="1" fillId="0" borderId="0"/>
    <xf numFmtId="0" fontId="88" fillId="0" borderId="0"/>
    <xf numFmtId="0" fontId="1" fillId="0" borderId="0"/>
    <xf numFmtId="0" fontId="1" fillId="0" borderId="0"/>
    <xf numFmtId="0" fontId="0" fillId="0" borderId="0"/>
    <xf numFmtId="0" fontId="1" fillId="0" borderId="0"/>
    <xf numFmtId="0" fontId="95" fillId="23" borderId="0" applyNumberFormat="0" applyBorder="0" applyAlignment="0" applyProtection="0">
      <alignment vertical="center"/>
    </xf>
    <xf numFmtId="0" fontId="14" fillId="0" borderId="0"/>
    <xf numFmtId="0" fontId="15" fillId="6" borderId="0" applyNumberFormat="0" applyBorder="0" applyAlignment="0" applyProtection="0">
      <alignment vertical="center"/>
    </xf>
    <xf numFmtId="0" fontId="1" fillId="0" borderId="0"/>
    <xf numFmtId="0" fontId="95" fillId="23" borderId="0" applyNumberFormat="0" applyBorder="0" applyAlignment="0" applyProtection="0">
      <alignment vertical="center"/>
    </xf>
    <xf numFmtId="0" fontId="1" fillId="0" borderId="0"/>
    <xf numFmtId="0" fontId="14" fillId="0" borderId="0"/>
    <xf numFmtId="0" fontId="15" fillId="6" borderId="0" applyNumberFormat="0" applyBorder="0" applyAlignment="0" applyProtection="0">
      <alignment vertical="center"/>
    </xf>
    <xf numFmtId="0" fontId="1" fillId="0" borderId="0"/>
    <xf numFmtId="0" fontId="0" fillId="0" borderId="0"/>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2" fillId="0" borderId="0"/>
    <xf numFmtId="0" fontId="14" fillId="0" borderId="0" applyNumberFormat="0" applyFill="0" applyBorder="0" applyAlignment="0" applyProtection="0">
      <alignment horizontal="left"/>
    </xf>
    <xf numFmtId="0" fontId="1" fillId="0" borderId="0"/>
    <xf numFmtId="0" fontId="2" fillId="0" borderId="0"/>
    <xf numFmtId="0" fontId="14" fillId="0" borderId="0"/>
    <xf numFmtId="0" fontId="0" fillId="0" borderId="0" applyNumberFormat="0" applyFont="0" applyFill="0" applyBorder="0" applyAlignment="0" applyProtection="0"/>
    <xf numFmtId="0" fontId="1" fillId="0" borderId="0"/>
    <xf numFmtId="0" fontId="1" fillId="0" borderId="0"/>
    <xf numFmtId="0" fontId="0" fillId="0" borderId="0" applyNumberFormat="0" applyFont="0" applyFill="0" applyBorder="0" applyAlignment="0" applyProtection="0"/>
    <xf numFmtId="0" fontId="89" fillId="0" borderId="0"/>
    <xf numFmtId="0" fontId="14" fillId="0" borderId="0"/>
    <xf numFmtId="0" fontId="98" fillId="15"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44" fillId="0" borderId="37" applyProtection="0"/>
    <xf numFmtId="0" fontId="1" fillId="0" borderId="0"/>
    <xf numFmtId="0" fontId="15" fillId="20" borderId="0" applyNumberFormat="0" applyBorder="0" applyAlignment="0" applyProtection="0">
      <alignment vertical="center"/>
    </xf>
    <xf numFmtId="0" fontId="44" fillId="0" borderId="37" applyProtection="0"/>
    <xf numFmtId="0" fontId="1" fillId="0" borderId="0"/>
    <xf numFmtId="0" fontId="44" fillId="0" borderId="37" applyProtection="0"/>
    <xf numFmtId="0" fontId="1" fillId="0" borderId="0"/>
    <xf numFmtId="0" fontId="88" fillId="0" borderId="0"/>
    <xf numFmtId="0" fontId="0" fillId="0" borderId="0" applyNumberFormat="0" applyFont="0"/>
    <xf numFmtId="0" fontId="93" fillId="0" borderId="72" applyNumberFormat="0" applyFill="0" applyAlignment="0" applyProtection="0">
      <alignment vertical="center"/>
    </xf>
    <xf numFmtId="0" fontId="1" fillId="0" borderId="0"/>
    <xf numFmtId="0" fontId="93" fillId="0" borderId="72" applyNumberFormat="0" applyFill="0" applyAlignment="0" applyProtection="0">
      <alignment vertical="center"/>
    </xf>
    <xf numFmtId="0" fontId="1" fillId="0" borderId="0"/>
    <xf numFmtId="0" fontId="2" fillId="0" borderId="0"/>
    <xf numFmtId="0" fontId="98" fillId="25" borderId="0" applyNumberFormat="0" applyBorder="0" applyAlignment="0" applyProtection="0">
      <alignment vertical="center"/>
    </xf>
    <xf numFmtId="0" fontId="1" fillId="0" borderId="0"/>
    <xf numFmtId="0" fontId="1" fillId="0" borderId="0"/>
    <xf numFmtId="0" fontId="1" fillId="0" borderId="0"/>
    <xf numFmtId="191" fontId="1" fillId="0" borderId="0" applyFont="0" applyFill="0" applyBorder="0" applyAlignment="0" applyProtection="0"/>
    <xf numFmtId="0" fontId="1" fillId="0" borderId="0"/>
    <xf numFmtId="0" fontId="122" fillId="22" borderId="0" applyNumberFormat="0" applyBorder="0" applyAlignment="0" applyProtection="0">
      <alignment vertical="center"/>
    </xf>
    <xf numFmtId="0" fontId="1" fillId="0" borderId="0"/>
    <xf numFmtId="0" fontId="122" fillId="22" borderId="0" applyNumberFormat="0" applyBorder="0" applyAlignment="0" applyProtection="0">
      <alignment vertical="center"/>
    </xf>
    <xf numFmtId="0" fontId="1" fillId="0" borderId="0"/>
    <xf numFmtId="0" fontId="1" fillId="0" borderId="0"/>
    <xf numFmtId="0" fontId="1" fillId="0" borderId="0"/>
    <xf numFmtId="0" fontId="15" fillId="13" borderId="0" applyNumberFormat="0" applyBorder="0" applyAlignment="0" applyProtection="0">
      <alignment vertical="center"/>
    </xf>
    <xf numFmtId="0" fontId="130" fillId="0" borderId="80" applyNumberFormat="0" applyFill="0" applyAlignment="0" applyProtection="0">
      <alignment vertical="center"/>
    </xf>
    <xf numFmtId="0" fontId="1" fillId="0" borderId="0"/>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15" fillId="15" borderId="0" applyNumberFormat="0" applyBorder="0" applyAlignment="0" applyProtection="0">
      <alignment vertical="center"/>
    </xf>
    <xf numFmtId="0" fontId="1" fillId="0" borderId="0"/>
    <xf numFmtId="0" fontId="95" fillId="19" borderId="0" applyNumberFormat="0" applyBorder="0" applyAlignment="0" applyProtection="0">
      <alignment vertical="center"/>
    </xf>
    <xf numFmtId="0" fontId="15" fillId="15" borderId="0" applyNumberFormat="0" applyBorder="0" applyAlignment="0" applyProtection="0">
      <alignment vertical="center"/>
    </xf>
    <xf numFmtId="0" fontId="1" fillId="0" borderId="0"/>
    <xf numFmtId="0" fontId="1" fillId="0" borderId="0"/>
    <xf numFmtId="0" fontId="15" fillId="3" borderId="0" applyNumberFormat="0" applyBorder="0" applyAlignment="0" applyProtection="0">
      <alignment vertical="center"/>
    </xf>
    <xf numFmtId="0" fontId="1" fillId="0" borderId="0"/>
    <xf numFmtId="0" fontId="15" fillId="3" borderId="0" applyNumberFormat="0" applyBorder="0" applyAlignment="0" applyProtection="0">
      <alignment vertical="center"/>
    </xf>
    <xf numFmtId="0" fontId="1" fillId="0" borderId="0"/>
    <xf numFmtId="176" fontId="14" fillId="16" borderId="0"/>
    <xf numFmtId="0" fontId="0" fillId="0" borderId="0"/>
    <xf numFmtId="0" fontId="1" fillId="0" borderId="0"/>
    <xf numFmtId="0" fontId="15" fillId="25" borderId="0" applyNumberFormat="0" applyBorder="0" applyAlignment="0" applyProtection="0">
      <alignment vertical="center"/>
    </xf>
    <xf numFmtId="0" fontId="1" fillId="0" borderId="0"/>
    <xf numFmtId="0" fontId="95" fillId="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Font="0" applyFill="0">
      <alignment horizontal="fill"/>
    </xf>
    <xf numFmtId="0" fontId="1" fillId="0" borderId="0"/>
    <xf numFmtId="0" fontId="0" fillId="0" borderId="0"/>
    <xf numFmtId="0" fontId="92" fillId="0" borderId="0" applyNumberFormat="0" applyFill="0">
      <alignment horizontal="left" vertical="center"/>
    </xf>
    <xf numFmtId="0" fontId="95" fillId="3" borderId="0" applyNumberFormat="0" applyBorder="0" applyAlignment="0" applyProtection="0">
      <alignment vertical="center"/>
    </xf>
    <xf numFmtId="0" fontId="18" fillId="0" borderId="0"/>
    <xf numFmtId="0" fontId="200"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2" fillId="0" borderId="0"/>
    <xf numFmtId="0" fontId="1" fillId="0" borderId="0"/>
    <xf numFmtId="182" fontId="14" fillId="16" borderId="0"/>
    <xf numFmtId="0" fontId="15" fillId="1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95" fillId="3"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14" fillId="0" borderId="0"/>
    <xf numFmtId="0" fontId="95" fillId="3"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39" fontId="101" fillId="0" borderId="0" applyFont="0" applyFill="0" applyBorder="0" applyAlignment="0" applyProtection="0"/>
    <xf numFmtId="0" fontId="15" fillId="6"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14" fillId="0" borderId="0"/>
    <xf numFmtId="0" fontId="2" fillId="0" borderId="0" applyFill="0" applyBorder="0" applyAlignment="0"/>
    <xf numFmtId="0" fontId="15" fillId="13"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1" fillId="0" borderId="0"/>
    <xf numFmtId="0" fontId="1" fillId="0" borderId="0"/>
    <xf numFmtId="0" fontId="1" fillId="0" borderId="0"/>
    <xf numFmtId="0" fontId="0"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11" fillId="0" borderId="0" applyNumberFormat="0" applyFill="0" applyBorder="0" applyAlignment="0">
      <protection locked="0"/>
    </xf>
    <xf numFmtId="0" fontId="1" fillId="0" borderId="0"/>
    <xf numFmtId="0" fontId="113" fillId="30" borderId="0" applyNumberFormat="0" applyBorder="0" applyAlignment="0" applyProtection="0">
      <alignment vertical="center"/>
    </xf>
    <xf numFmtId="0" fontId="1" fillId="0" borderId="0"/>
    <xf numFmtId="183" fontId="0" fillId="0" borderId="0" applyFill="0" applyBorder="0" applyAlignment="0"/>
    <xf numFmtId="0" fontId="18" fillId="0" borderId="0"/>
    <xf numFmtId="0" fontId="183" fillId="39" borderId="0"/>
    <xf numFmtId="0" fontId="18" fillId="0" borderId="0"/>
    <xf numFmtId="0" fontId="95" fillId="21" borderId="0" applyNumberFormat="0" applyBorder="0" applyAlignment="0" applyProtection="0">
      <alignment vertical="center"/>
    </xf>
    <xf numFmtId="0" fontId="18" fillId="0" borderId="0"/>
    <xf numFmtId="0" fontId="14" fillId="0" borderId="0">
      <alignment vertical="center"/>
    </xf>
    <xf numFmtId="0" fontId="2" fillId="0" borderId="0"/>
    <xf numFmtId="0" fontId="18" fillId="0" borderId="0"/>
    <xf numFmtId="10" fontId="0" fillId="0" borderId="0" applyFont="0" applyFill="0" applyBorder="0" applyAlignment="0" applyProtection="0"/>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1" fillId="0" borderId="0"/>
    <xf numFmtId="0" fontId="15" fillId="25" borderId="0" applyNumberFormat="0" applyBorder="0" applyAlignment="0" applyProtection="0">
      <alignment vertical="center"/>
    </xf>
    <xf numFmtId="9" fontId="0" fillId="0" borderId="0" applyFont="0" applyFill="0" applyBorder="0" applyAlignment="0" applyProtection="0"/>
    <xf numFmtId="9" fontId="0" fillId="0" borderId="0" applyFont="0" applyFill="0" applyBorder="0" applyAlignment="0" applyProtection="0"/>
    <xf numFmtId="0" fontId="1" fillId="0" borderId="0"/>
    <xf numFmtId="0" fontId="1" fillId="0" borderId="0"/>
    <xf numFmtId="0" fontId="18" fillId="0" borderId="0"/>
    <xf numFmtId="0" fontId="14" fillId="0" borderId="0" applyNumberFormat="0" applyFill="0" applyBorder="0" applyAlignment="0" applyProtection="0">
      <alignment horizontal="left"/>
    </xf>
    <xf numFmtId="0" fontId="18" fillId="0" borderId="0"/>
    <xf numFmtId="0" fontId="14" fillId="0" borderId="0" applyNumberFormat="0" applyFill="0" applyBorder="0" applyAlignment="0" applyProtection="0">
      <alignment horizontal="left"/>
    </xf>
    <xf numFmtId="0" fontId="18" fillId="0" borderId="0"/>
    <xf numFmtId="0" fontId="15" fillId="23" borderId="0" applyNumberFormat="0" applyBorder="0" applyAlignment="0" applyProtection="0">
      <alignment vertical="center"/>
    </xf>
    <xf numFmtId="0" fontId="18" fillId="0" borderId="0"/>
    <xf numFmtId="9" fontId="0" fillId="0" borderId="0" applyFont="0" applyFill="0" applyBorder="0" applyAlignment="0" applyProtection="0">
      <alignment vertical="center"/>
    </xf>
    <xf numFmtId="0" fontId="14" fillId="0" borderId="0" applyNumberFormat="0" applyFill="0" applyBorder="0" applyAlignment="0" applyProtection="0">
      <alignment horizontal="left"/>
    </xf>
    <xf numFmtId="0" fontId="109" fillId="18" borderId="0" applyNumberFormat="0" applyBorder="0" applyAlignment="0" applyProtection="0"/>
    <xf numFmtId="0" fontId="18" fillId="0" borderId="0"/>
    <xf numFmtId="43" fontId="1" fillId="0" borderId="0" applyFont="0" applyFill="0" applyBorder="0" applyAlignment="0" applyProtection="0"/>
    <xf numFmtId="0" fontId="15" fillId="20" borderId="0" applyNumberFormat="0" applyBorder="0" applyAlignment="0" applyProtection="0">
      <alignment vertical="center"/>
    </xf>
    <xf numFmtId="0" fontId="1" fillId="0" borderId="0"/>
    <xf numFmtId="182" fontId="14" fillId="16" borderId="0"/>
    <xf numFmtId="0" fontId="1" fillId="0" borderId="0"/>
    <xf numFmtId="184" fontId="14" fillId="0" borderId="0" applyNumberFormat="0" applyFill="0" applyBorder="0" applyAlignment="0" applyProtection="0">
      <alignment horizontal="left"/>
    </xf>
    <xf numFmtId="0" fontId="1" fillId="0" borderId="0"/>
    <xf numFmtId="0" fontId="1" fillId="0" borderId="0"/>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xf numFmtId="0" fontId="1" fillId="0" borderId="0"/>
    <xf numFmtId="0" fontId="1" fillId="0" borderId="0"/>
    <xf numFmtId="0" fontId="1" fillId="0" borderId="0"/>
    <xf numFmtId="39" fontId="101" fillId="0" borderId="0" applyFont="0" applyFill="0" applyBorder="0" applyAlignment="0" applyProtection="0"/>
    <xf numFmtId="0" fontId="1" fillId="0" borderId="0"/>
    <xf numFmtId="0" fontId="116" fillId="2" borderId="0" applyNumberFormat="0" applyBorder="0" applyAlignment="0" applyProtection="0">
      <alignment vertical="center"/>
    </xf>
    <xf numFmtId="0" fontId="15" fillId="23"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218" fontId="0" fillId="0" borderId="0" applyFont="0" applyFill="0" applyBorder="0" applyAlignment="0" applyProtection="0"/>
    <xf numFmtId="0" fontId="15" fillId="23"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43"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95" fillId="13" borderId="0" applyNumberFormat="0" applyBorder="0" applyAlignment="0" applyProtection="0">
      <alignment vertical="center"/>
    </xf>
    <xf numFmtId="0" fontId="112" fillId="24" borderId="74" applyNumberFormat="0" applyAlignment="0" applyProtection="0">
      <alignment vertical="center"/>
    </xf>
    <xf numFmtId="0" fontId="1" fillId="0" borderId="0"/>
    <xf numFmtId="0" fontId="184" fillId="0" borderId="14">
      <alignment horizontal="left" vertical="center"/>
    </xf>
    <xf numFmtId="0" fontId="1" fillId="0" borderId="0"/>
    <xf numFmtId="0" fontId="184" fillId="0" borderId="14">
      <alignment horizontal="left" vertical="center"/>
    </xf>
    <xf numFmtId="0" fontId="1" fillId="0" borderId="0"/>
    <xf numFmtId="0" fontId="1" fillId="0" borderId="0"/>
    <xf numFmtId="0" fontId="184" fillId="0" borderId="14">
      <alignment horizontal="left" vertical="center"/>
    </xf>
    <xf numFmtId="0" fontId="88" fillId="0" borderId="0"/>
    <xf numFmtId="0" fontId="15" fillId="20" borderId="0" applyNumberFormat="0" applyBorder="0" applyAlignment="0" applyProtection="0">
      <alignment vertical="center"/>
    </xf>
    <xf numFmtId="0" fontId="1" fillId="0" borderId="0"/>
    <xf numFmtId="0" fontId="1" fillId="0" borderId="0"/>
    <xf numFmtId="9" fontId="0" fillId="0" borderId="0" applyFont="0" applyFill="0" applyBorder="0" applyAlignment="0" applyProtection="0"/>
    <xf numFmtId="24" fontId="101" fillId="0" borderId="0" applyFont="0" applyFill="0" applyBorder="0" applyAlignment="0" applyProtection="0"/>
    <xf numFmtId="0" fontId="1" fillId="0" borderId="0"/>
    <xf numFmtId="0" fontId="0" fillId="0" borderId="0" applyNumberFormat="0" applyFont="0" applyFill="0" applyBorder="0" applyAlignment="0" applyProtection="0"/>
    <xf numFmtId="0" fontId="1" fillId="0" borderId="0"/>
    <xf numFmtId="0" fontId="0" fillId="0" borderId="0" applyNumberFormat="0" applyFont="0" applyFill="0" applyBorder="0" applyAlignment="0" applyProtection="0"/>
    <xf numFmtId="0" fontId="1" fillId="0" borderId="0"/>
    <xf numFmtId="39" fontId="0" fillId="0" borderId="0" applyFont="0" applyFill="0" applyBorder="0" applyAlignment="0" applyProtection="0"/>
    <xf numFmtId="0" fontId="95" fillId="27" borderId="0" applyNumberFormat="0" applyBorder="0" applyAlignment="0" applyProtection="0">
      <alignment vertical="center"/>
    </xf>
    <xf numFmtId="0" fontId="1" fillId="0" borderId="0"/>
    <xf numFmtId="0" fontId="1" fillId="0" borderId="0"/>
    <xf numFmtId="9" fontId="0" fillId="0" borderId="0" applyFont="0" applyFill="0" applyBorder="0" applyAlignment="0" applyProtection="0"/>
    <xf numFmtId="0" fontId="1" fillId="0" borderId="0"/>
    <xf numFmtId="0" fontId="138" fillId="32"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 fillId="0" borderId="0"/>
    <xf numFmtId="0" fontId="113" fillId="31"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1" fillId="0" borderId="0"/>
    <xf numFmtId="0" fontId="1" fillId="0" borderId="0"/>
    <xf numFmtId="0" fontId="14" fillId="0" borderId="0"/>
    <xf numFmtId="39" fontId="14" fillId="0" borderId="0"/>
    <xf numFmtId="0" fontId="15" fillId="20" borderId="0" applyNumberFormat="0" applyBorder="0" applyAlignment="0" applyProtection="0">
      <alignment vertical="center"/>
    </xf>
    <xf numFmtId="0" fontId="1" fillId="0" borderId="0"/>
    <xf numFmtId="39" fontId="101" fillId="0" borderId="0" applyFont="0" applyFill="0" applyBorder="0" applyAlignment="0" applyProtection="0"/>
    <xf numFmtId="0" fontId="1" fillId="0" borderId="0"/>
    <xf numFmtId="0" fontId="15" fillId="6" borderId="0" applyNumberFormat="0" applyBorder="0" applyAlignment="0" applyProtection="0">
      <alignment vertical="center"/>
    </xf>
    <xf numFmtId="0" fontId="1" fillId="0" borderId="0"/>
    <xf numFmtId="0" fontId="15" fillId="23" borderId="0" applyNumberFormat="0" applyBorder="0" applyAlignment="0" applyProtection="0">
      <alignment vertical="center"/>
    </xf>
    <xf numFmtId="0" fontId="1"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5" fillId="17" borderId="0" applyNumberFormat="0" applyBorder="0" applyAlignment="0" applyProtection="0">
      <alignment vertical="center"/>
    </xf>
    <xf numFmtId="0" fontId="0" fillId="0" borderId="0"/>
    <xf numFmtId="0" fontId="1" fillId="0" borderId="0"/>
    <xf numFmtId="0" fontId="1" fillId="0" borderId="0"/>
    <xf numFmtId="0" fontId="93" fillId="0" borderId="72" applyNumberFormat="0" applyFill="0" applyAlignment="0" applyProtection="0">
      <alignment vertical="center"/>
    </xf>
    <xf numFmtId="0" fontId="100" fillId="2"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0" fontId="1" fillId="0" borderId="0"/>
    <xf numFmtId="0" fontId="117" fillId="0" borderId="76" applyNumberFormat="0" applyFill="0" applyAlignment="0" applyProtection="0">
      <alignment vertical="center"/>
    </xf>
    <xf numFmtId="0" fontId="1"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17" borderId="0" applyNumberFormat="0" applyBorder="0" applyAlignment="0" applyProtection="0">
      <alignment vertical="center"/>
    </xf>
    <xf numFmtId="0" fontId="95" fillId="23"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39" fontId="101" fillId="0" borderId="0" applyFont="0" applyFill="0" applyBorder="0" applyAlignment="0" applyProtection="0"/>
    <xf numFmtId="0" fontId="15" fillId="6" borderId="0" applyNumberFormat="0" applyBorder="0" applyAlignment="0" applyProtection="0">
      <alignment vertical="center"/>
    </xf>
    <xf numFmtId="0" fontId="89" fillId="0" borderId="0"/>
    <xf numFmtId="0" fontId="95" fillId="21" borderId="0" applyNumberFormat="0" applyBorder="0" applyAlignment="0" applyProtection="0">
      <alignment vertical="center"/>
    </xf>
    <xf numFmtId="0" fontId="95" fillId="23" borderId="0" applyNumberFormat="0" applyBorder="0" applyAlignment="0" applyProtection="0">
      <alignment vertical="center"/>
    </xf>
    <xf numFmtId="0" fontId="1" fillId="0" borderId="0"/>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xf numFmtId="0" fontId="1" fillId="0" borderId="0"/>
    <xf numFmtId="0" fontId="1" fillId="0" borderId="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1" fillId="0" borderId="0"/>
    <xf numFmtId="0" fontId="1" fillId="0" borderId="0"/>
    <xf numFmtId="0" fontId="1" fillId="0" borderId="0"/>
    <xf numFmtId="0" fontId="0" fillId="0" borderId="0" applyNumberFormat="0" applyFont="0" applyFill="0" applyBorder="0" applyAlignment="0" applyProtection="0"/>
    <xf numFmtId="0" fontId="14" fillId="0" borderId="0"/>
    <xf numFmtId="0" fontId="0" fillId="0" borderId="0"/>
    <xf numFmtId="0" fontId="98" fillId="31" borderId="0" applyNumberFormat="0" applyBorder="0" applyAlignment="0" applyProtection="0">
      <alignment vertical="center"/>
    </xf>
    <xf numFmtId="41"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95" fillId="21" borderId="0" applyNumberFormat="0" applyBorder="0" applyAlignment="0" applyProtection="0">
      <alignment vertical="center"/>
    </xf>
    <xf numFmtId="0" fontId="1" fillId="0" borderId="0"/>
    <xf numFmtId="196" fontId="101" fillId="0" borderId="0" applyFont="0" applyFill="0" applyBorder="0" applyAlignment="0" applyProtection="0"/>
    <xf numFmtId="0" fontId="120" fillId="6" borderId="75" applyNumberFormat="0" applyAlignment="0" applyProtection="0">
      <alignment vertical="center"/>
    </xf>
    <xf numFmtId="0" fontId="2" fillId="0" borderId="0"/>
    <xf numFmtId="0" fontId="1" fillId="0" borderId="0"/>
    <xf numFmtId="196" fontId="0" fillId="0" borderId="0" applyFont="0" applyFill="0" applyBorder="0" applyAlignment="0" applyProtection="0"/>
    <xf numFmtId="0" fontId="2" fillId="0" borderId="0"/>
    <xf numFmtId="0" fontId="1" fillId="0" borderId="0"/>
    <xf numFmtId="0" fontId="1" fillId="0" borderId="0"/>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1" fillId="0" borderId="0"/>
    <xf numFmtId="0" fontId="1" fillId="0" borderId="0"/>
    <xf numFmtId="0" fontId="2" fillId="0" borderId="0"/>
    <xf numFmtId="0" fontId="1" fillId="0" borderId="0"/>
    <xf numFmtId="0" fontId="1" fillId="0" borderId="0"/>
    <xf numFmtId="0" fontId="95" fillId="30" borderId="0" applyNumberFormat="0" applyBorder="0" applyAlignment="0" applyProtection="0">
      <alignment vertical="center"/>
    </xf>
    <xf numFmtId="0" fontId="21" fillId="20" borderId="0" applyNumberFormat="0" applyBorder="0" applyAlignment="0" applyProtection="0">
      <alignment vertical="center"/>
    </xf>
    <xf numFmtId="0" fontId="2" fillId="0" borderId="0"/>
    <xf numFmtId="0" fontId="1" fillId="0" borderId="0"/>
    <xf numFmtId="0" fontId="15" fillId="20"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10" fontId="103" fillId="6" borderId="7" applyNumberFormat="0" applyBorder="0" applyAlignment="0" applyProtection="0"/>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2" fillId="0" borderId="0" applyFill="0" applyBorder="0" applyAlignment="0"/>
    <xf numFmtId="0" fontId="95" fillId="23" borderId="0" applyNumberFormat="0" applyBorder="0" applyAlignment="0" applyProtection="0">
      <alignment vertical="center"/>
    </xf>
    <xf numFmtId="0" fontId="94" fillId="18" borderId="0" applyNumberFormat="0" applyFont="0" applyBorder="0" applyAlignment="0" applyProtection="0">
      <alignment horizontal="right"/>
    </xf>
    <xf numFmtId="0" fontId="0" fillId="0" borderId="0" applyNumberFormat="0" applyFont="0" applyFill="0" applyBorder="0" applyAlignment="0" applyProtection="0"/>
    <xf numFmtId="0" fontId="1" fillId="0" borderId="0"/>
    <xf numFmtId="0" fontId="2" fillId="0" borderId="0" applyFill="0" applyBorder="0" applyAlignment="0"/>
    <xf numFmtId="0" fontId="95" fillId="23" borderId="0" applyNumberFormat="0" applyBorder="0" applyAlignment="0" applyProtection="0">
      <alignment vertical="center"/>
    </xf>
    <xf numFmtId="0" fontId="1" fillId="0" borderId="0"/>
    <xf numFmtId="14" fontId="128" fillId="0" borderId="0" applyFill="0" applyBorder="0" applyAlignment="0"/>
    <xf numFmtId="0" fontId="95" fillId="23" borderId="0" applyNumberFormat="0" applyBorder="0" applyAlignment="0" applyProtection="0">
      <alignment vertical="center"/>
    </xf>
    <xf numFmtId="0" fontId="1" fillId="0" borderId="0"/>
    <xf numFmtId="0" fontId="1" fillId="0" borderId="0"/>
    <xf numFmtId="0" fontId="1" fillId="0" borderId="0"/>
    <xf numFmtId="176" fontId="14" fillId="12" borderId="0"/>
    <xf numFmtId="176" fontId="14" fillId="12" borderId="0"/>
    <xf numFmtId="0" fontId="0" fillId="0" borderId="0" applyNumberFormat="0" applyFont="0" applyFill="0" applyBorder="0" applyAlignment="0" applyProtection="0"/>
    <xf numFmtId="0" fontId="1" fillId="0" borderId="0"/>
    <xf numFmtId="176" fontId="14" fillId="12" borderId="0"/>
    <xf numFmtId="176" fontId="14" fillId="12" borderId="0"/>
    <xf numFmtId="0" fontId="1" fillId="0" borderId="0"/>
    <xf numFmtId="0" fontId="1" fillId="0" borderId="0"/>
    <xf numFmtId="0" fontId="98" fillId="31"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 fillId="0" borderId="0"/>
    <xf numFmtId="0" fontId="1" fillId="0" borderId="0"/>
    <xf numFmtId="0" fontId="0" fillId="0" borderId="0" applyNumberFormat="0" applyFont="0" applyFill="0" applyBorder="0" applyAlignment="0" applyProtection="0"/>
    <xf numFmtId="0" fontId="95" fillId="20" borderId="0" applyNumberFormat="0" applyBorder="0" applyAlignment="0" applyProtection="0">
      <alignment vertical="center"/>
    </xf>
    <xf numFmtId="182" fontId="14" fillId="12" borderId="0"/>
    <xf numFmtId="39"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15" borderId="0" applyNumberFormat="0" applyBorder="0" applyAlignment="0" applyProtection="0">
      <alignment vertical="center"/>
    </xf>
    <xf numFmtId="182" fontId="14" fillId="12" borderId="0"/>
    <xf numFmtId="0" fontId="1" fillId="0" borderId="0"/>
    <xf numFmtId="0" fontId="1" fillId="0" borderId="0"/>
    <xf numFmtId="0" fontId="15" fillId="23" borderId="0" applyNumberFormat="0" applyBorder="0" applyAlignment="0" applyProtection="0">
      <alignment vertical="center"/>
    </xf>
    <xf numFmtId="0" fontId="0" fillId="18" borderId="0" applyNumberFormat="0" applyFont="0" applyBorder="0" applyAlignment="0" applyProtection="0">
      <alignment horizontal="right"/>
    </xf>
    <xf numFmtId="0" fontId="95" fillId="13" borderId="0" applyNumberFormat="0" applyBorder="0" applyAlignment="0" applyProtection="0">
      <alignment vertical="center"/>
    </xf>
    <xf numFmtId="0" fontId="141" fillId="2" borderId="0" applyNumberFormat="0" applyBorder="0" applyAlignment="0" applyProtection="0">
      <alignment vertical="center"/>
    </xf>
    <xf numFmtId="0" fontId="15" fillId="25" borderId="0" applyNumberFormat="0" applyBorder="0" applyAlignment="0" applyProtection="0">
      <alignment vertical="center"/>
    </xf>
    <xf numFmtId="0" fontId="15" fillId="20" borderId="0" applyNumberFormat="0" applyBorder="0" applyAlignment="0" applyProtection="0">
      <alignment vertical="center"/>
    </xf>
    <xf numFmtId="0" fontId="14" fillId="0" borderId="0"/>
    <xf numFmtId="0" fontId="0" fillId="0" borderId="0"/>
    <xf numFmtId="0" fontId="15" fillId="20" borderId="0" applyNumberFormat="0" applyBorder="0" applyAlignment="0" applyProtection="0">
      <alignment vertical="center"/>
    </xf>
    <xf numFmtId="0" fontId="1" fillId="0" borderId="0"/>
    <xf numFmtId="0" fontId="0" fillId="18" borderId="0" applyNumberFormat="0" applyFont="0" applyBorder="0" applyAlignment="0" applyProtection="0">
      <alignment horizontal="right"/>
    </xf>
    <xf numFmtId="0" fontId="95" fillId="13" borderId="0" applyNumberFormat="0" applyBorder="0" applyAlignment="0" applyProtection="0">
      <alignment vertical="center"/>
    </xf>
    <xf numFmtId="0" fontId="0" fillId="0" borderId="0"/>
    <xf numFmtId="0" fontId="15" fillId="23"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95" fillId="13" borderId="0" applyNumberFormat="0" applyBorder="0" applyAlignment="0" applyProtection="0">
      <alignment vertical="center"/>
    </xf>
    <xf numFmtId="0" fontId="1" fillId="0" borderId="0"/>
    <xf numFmtId="0" fontId="1" fillId="0" borderId="0"/>
    <xf numFmtId="0" fontId="15"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5" fillId="6" borderId="0" applyNumberFormat="0" applyBorder="0" applyAlignment="0" applyProtection="0">
      <alignment vertical="center"/>
    </xf>
    <xf numFmtId="0" fontId="98" fillId="17" borderId="71" applyNumberFormat="0" applyFont="0" applyAlignment="0" applyProtection="0">
      <alignment vertical="center"/>
    </xf>
    <xf numFmtId="0" fontId="0" fillId="0" borderId="0" applyNumberFormat="0" applyFont="0" applyFill="0" applyBorder="0" applyAlignment="0" applyProtection="0">
      <alignment horizontal="left"/>
    </xf>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1" fillId="0" borderId="0"/>
    <xf numFmtId="0" fontId="120" fillId="6" borderId="75" applyNumberFormat="0" applyAlignment="0" applyProtection="0">
      <alignment vertical="center"/>
    </xf>
    <xf numFmtId="0" fontId="0" fillId="0" borderId="0" applyNumberFormat="0" applyFill="0" applyProtection="0">
      <alignment horizontal="centerContinuous"/>
    </xf>
    <xf numFmtId="0" fontId="1" fillId="0" borderId="0"/>
    <xf numFmtId="0" fontId="136" fillId="0" borderId="0" applyNumberFormat="0" applyFill="0" applyBorder="0" applyAlignment="0" applyProtection="0"/>
    <xf numFmtId="0" fontId="1" fillId="0" borderId="0"/>
    <xf numFmtId="0" fontId="0" fillId="0" borderId="0" applyNumberFormat="0" applyFont="0" applyFill="0" applyBorder="0" applyAlignment="0" applyProtection="0"/>
    <xf numFmtId="0" fontId="1" fillId="0" borderId="0"/>
    <xf numFmtId="0" fontId="0" fillId="0" borderId="0" applyFill="0" applyBorder="0">
      <alignment horizontal="right"/>
    </xf>
    <xf numFmtId="0" fontId="1" fillId="0" borderId="0"/>
    <xf numFmtId="0" fontId="1" fillId="0" borderId="0"/>
    <xf numFmtId="0" fontId="2" fillId="0" borderId="0" applyFill="0" applyBorder="0" applyAlignment="0"/>
    <xf numFmtId="0" fontId="1" fillId="0" borderId="0"/>
    <xf numFmtId="176" fontId="14" fillId="16" borderId="0"/>
    <xf numFmtId="0" fontId="95" fillId="30" borderId="0" applyNumberFormat="0" applyBorder="0" applyAlignment="0" applyProtection="0">
      <alignment vertical="center"/>
    </xf>
    <xf numFmtId="0" fontId="128" fillId="18" borderId="0" applyNumberFormat="0" applyBorder="0" applyAlignment="0" applyProtection="0"/>
    <xf numFmtId="0" fontId="109" fillId="18" borderId="0" applyNumberFormat="0" applyBorder="0" applyAlignment="0" applyProtection="0"/>
    <xf numFmtId="0" fontId="1" fillId="0" borderId="0"/>
    <xf numFmtId="0" fontId="0" fillId="0" borderId="0" applyNumberFormat="0" applyFont="0" applyFill="0" applyBorder="0" applyAlignment="0" applyProtection="0"/>
    <xf numFmtId="0" fontId="1" fillId="0" borderId="0"/>
    <xf numFmtId="39" fontId="14" fillId="0" borderId="0"/>
    <xf numFmtId="0" fontId="15" fillId="6" borderId="0" applyNumberFormat="0" applyBorder="0" applyAlignment="0" applyProtection="0">
      <alignment vertical="center"/>
    </xf>
    <xf numFmtId="0" fontId="1" fillId="0" borderId="0"/>
    <xf numFmtId="0" fontId="1" fillId="0" borderId="0"/>
    <xf numFmtId="0" fontId="15" fillId="20" borderId="0" applyNumberFormat="0" applyBorder="0" applyAlignment="0" applyProtection="0">
      <alignment vertical="center"/>
    </xf>
    <xf numFmtId="0" fontId="95" fillId="21" borderId="0" applyNumberFormat="0" applyBorder="0" applyAlignment="0" applyProtection="0">
      <alignment vertical="center"/>
    </xf>
    <xf numFmtId="0" fontId="119" fillId="3" borderId="0" applyNumberFormat="0" applyBorder="0" applyAlignment="0" applyProtection="0">
      <alignment vertical="center"/>
    </xf>
    <xf numFmtId="0" fontId="95" fillId="27"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5" fillId="6" borderId="0" applyNumberFormat="0" applyBorder="0" applyAlignment="0" applyProtection="0">
      <alignment vertical="center"/>
    </xf>
    <xf numFmtId="0" fontId="1" fillId="0" borderId="0"/>
    <xf numFmtId="0" fontId="1" fillId="0" borderId="0"/>
    <xf numFmtId="0" fontId="165" fillId="0" borderId="86" applyNumberFormat="0" applyFill="0" applyAlignment="0" applyProtection="0">
      <alignment vertical="center"/>
    </xf>
    <xf numFmtId="0" fontId="95" fillId="3"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1" fillId="0" borderId="0"/>
    <xf numFmtId="0" fontId="1" fillId="0" borderId="0"/>
    <xf numFmtId="0" fontId="14" fillId="0" borderId="0"/>
    <xf numFmtId="0" fontId="14" fillId="0" borderId="0"/>
    <xf numFmtId="0" fontId="15" fillId="13" borderId="0" applyNumberFormat="0" applyBorder="0" applyAlignment="0" applyProtection="0">
      <alignment vertical="center"/>
    </xf>
    <xf numFmtId="182" fontId="14" fillId="12" borderId="0"/>
    <xf numFmtId="0" fontId="0" fillId="0" borderId="0" applyNumberFormat="0" applyFont="0" applyFill="0" applyBorder="0" applyAlignment="0" applyProtection="0"/>
    <xf numFmtId="0" fontId="1" fillId="0" borderId="0"/>
    <xf numFmtId="0" fontId="1" fillId="0" borderId="0"/>
    <xf numFmtId="0" fontId="15" fillId="6" borderId="0" applyNumberFormat="0" applyBorder="0" applyAlignment="0" applyProtection="0">
      <alignment vertical="center"/>
    </xf>
    <xf numFmtId="0" fontId="1" fillId="0" borderId="0"/>
    <xf numFmtId="0" fontId="15" fillId="3" borderId="0" applyNumberFormat="0" applyBorder="0" applyAlignment="0" applyProtection="0">
      <alignment vertical="center"/>
    </xf>
    <xf numFmtId="216" fontId="0" fillId="0" borderId="0" applyFont="0" applyFill="0" applyBorder="0" applyAlignment="0" applyProtection="0"/>
    <xf numFmtId="0" fontId="14" fillId="0" borderId="0"/>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39" fontId="14" fillId="0" borderId="0"/>
    <xf numFmtId="0" fontId="1" fillId="0" borderId="0"/>
    <xf numFmtId="0" fontId="116" fillId="2" borderId="0" applyNumberFormat="0" applyBorder="0" applyAlignment="0" applyProtection="0">
      <alignment vertical="center"/>
    </xf>
    <xf numFmtId="0" fontId="95" fillId="23" borderId="0" applyNumberFormat="0" applyBorder="0" applyAlignment="0" applyProtection="0">
      <alignment vertical="center"/>
    </xf>
    <xf numFmtId="0" fontId="122" fillId="22" borderId="0" applyNumberFormat="0" applyBorder="0" applyAlignment="0" applyProtection="0">
      <alignment vertical="center"/>
    </xf>
    <xf numFmtId="0" fontId="0" fillId="0" borderId="0"/>
    <xf numFmtId="0" fontId="95" fillId="23" borderId="0" applyNumberFormat="0" applyBorder="0" applyAlignment="0" applyProtection="0">
      <alignment vertical="center"/>
    </xf>
    <xf numFmtId="0" fontId="1" fillId="0" borderId="0"/>
    <xf numFmtId="0" fontId="104" fillId="0" borderId="79" applyNumberFormat="0" applyFill="0" applyAlignment="0" applyProtection="0">
      <alignment vertical="center"/>
    </xf>
    <xf numFmtId="182" fontId="14" fillId="16" borderId="0"/>
    <xf numFmtId="0" fontId="95" fillId="23" borderId="0" applyNumberFormat="0" applyBorder="0" applyAlignment="0" applyProtection="0">
      <alignment vertical="center"/>
    </xf>
    <xf numFmtId="0" fontId="1" fillId="0" borderId="0"/>
    <xf numFmtId="0" fontId="95" fillId="23" borderId="0" applyNumberFormat="0" applyBorder="0" applyAlignment="0" applyProtection="0">
      <alignment vertical="center"/>
    </xf>
    <xf numFmtId="0" fontId="1" fillId="0" borderId="0"/>
    <xf numFmtId="0" fontId="95" fillId="23" borderId="0" applyNumberFormat="0" applyBorder="0" applyAlignment="0" applyProtection="0">
      <alignment vertical="center"/>
    </xf>
    <xf numFmtId="0" fontId="0" fillId="0" borderId="0"/>
    <xf numFmtId="0" fontId="95" fillId="21" borderId="0" applyNumberFormat="0" applyBorder="0" applyAlignment="0" applyProtection="0">
      <alignment vertical="center"/>
    </xf>
    <xf numFmtId="38" fontId="139" fillId="0" borderId="0"/>
    <xf numFmtId="0" fontId="1" fillId="0" borderId="0"/>
    <xf numFmtId="0" fontId="0" fillId="0" borderId="0"/>
    <xf numFmtId="0" fontId="95" fillId="21" borderId="0" applyNumberFormat="0" applyBorder="0" applyAlignment="0" applyProtection="0">
      <alignment vertical="center"/>
    </xf>
    <xf numFmtId="0" fontId="0" fillId="0" borderId="0"/>
    <xf numFmtId="0" fontId="95" fillId="21" borderId="0" applyNumberFormat="0" applyBorder="0" applyAlignment="0" applyProtection="0">
      <alignment vertical="center"/>
    </xf>
    <xf numFmtId="0" fontId="112" fillId="24" borderId="74" applyNumberFormat="0" applyAlignment="0" applyProtection="0">
      <alignment vertical="center"/>
    </xf>
    <xf numFmtId="0" fontId="1" fillId="0" borderId="0"/>
    <xf numFmtId="0" fontId="0" fillId="0" borderId="0"/>
    <xf numFmtId="24" fontId="0" fillId="0" borderId="0" applyFont="0" applyFill="0" applyBorder="0" applyAlignment="0" applyProtection="0"/>
    <xf numFmtId="0" fontId="95" fillId="21" borderId="0" applyNumberFormat="0" applyBorder="0" applyAlignment="0" applyProtection="0">
      <alignment vertical="center"/>
    </xf>
    <xf numFmtId="0" fontId="112" fillId="24" borderId="74" applyNumberFormat="0" applyAlignment="0" applyProtection="0">
      <alignment vertical="center"/>
    </xf>
    <xf numFmtId="9" fontId="6" fillId="0" borderId="0" applyFont="0" applyFill="0" applyBorder="0" applyAlignment="0" applyProtection="0"/>
    <xf numFmtId="0" fontId="0" fillId="0" borderId="0"/>
    <xf numFmtId="0" fontId="95" fillId="21" borderId="0" applyNumberFormat="0" applyBorder="0" applyAlignment="0" applyProtection="0">
      <alignment vertical="center"/>
    </xf>
    <xf numFmtId="0" fontId="112" fillId="24" borderId="74" applyNumberFormat="0" applyAlignment="0" applyProtection="0">
      <alignment vertical="center"/>
    </xf>
    <xf numFmtId="0" fontId="1" fillId="0" borderId="0"/>
    <xf numFmtId="0" fontId="0" fillId="0" borderId="0"/>
    <xf numFmtId="0" fontId="95" fillId="21" borderId="0" applyNumberFormat="0" applyBorder="0" applyAlignment="0" applyProtection="0">
      <alignment vertical="center"/>
    </xf>
    <xf numFmtId="0" fontId="0" fillId="0" borderId="0"/>
    <xf numFmtId="0" fontId="90" fillId="0" borderId="0" applyNumberFormat="0" applyFill="0" applyBorder="0" applyAlignment="0" applyProtection="0">
      <alignment vertical="center"/>
    </xf>
    <xf numFmtId="0" fontId="95" fillId="21" borderId="0" applyNumberFormat="0" applyBorder="0" applyAlignment="0" applyProtection="0">
      <alignment vertical="center"/>
    </xf>
    <xf numFmtId="0" fontId="112" fillId="24" borderId="74" applyNumberFormat="0" applyAlignment="0" applyProtection="0">
      <alignment vertical="center"/>
    </xf>
    <xf numFmtId="0" fontId="1" fillId="0" borderId="0"/>
    <xf numFmtId="0" fontId="0" fillId="0" borderId="0"/>
    <xf numFmtId="0" fontId="0" fillId="0" borderId="0"/>
    <xf numFmtId="0" fontId="90" fillId="0" borderId="0" applyNumberFormat="0" applyFill="0" applyBorder="0" applyAlignment="0" applyProtection="0">
      <alignment vertical="center"/>
    </xf>
    <xf numFmtId="0" fontId="113" fillId="21" borderId="0" applyNumberFormat="0" applyBorder="0" applyAlignment="0" applyProtection="0">
      <alignment vertical="center"/>
    </xf>
    <xf numFmtId="0" fontId="1" fillId="0" borderId="0"/>
    <xf numFmtId="0" fontId="0" fillId="0" borderId="0"/>
    <xf numFmtId="176" fontId="14" fillId="16" borderId="0"/>
    <xf numFmtId="0" fontId="0" fillId="0" borderId="0"/>
    <xf numFmtId="0" fontId="14" fillId="0" borderId="0">
      <alignment vertical="center"/>
    </xf>
    <xf numFmtId="0" fontId="14" fillId="0" borderId="0">
      <alignment vertical="center"/>
    </xf>
    <xf numFmtId="0" fontId="1" fillId="0" borderId="0"/>
    <xf numFmtId="0" fontId="0" fillId="0" borderId="0"/>
    <xf numFmtId="0" fontId="0" fillId="0" borderId="0"/>
    <xf numFmtId="0" fontId="1" fillId="0" borderId="0"/>
    <xf numFmtId="0" fontId="0" fillId="0" borderId="0"/>
    <xf numFmtId="0" fontId="0" fillId="0" borderId="0"/>
    <xf numFmtId="0" fontId="15" fillId="13" borderId="0" applyNumberFormat="0" applyBorder="0" applyAlignment="0" applyProtection="0">
      <alignment vertical="center"/>
    </xf>
    <xf numFmtId="0" fontId="1" fillId="0" borderId="0"/>
    <xf numFmtId="0" fontId="1" fillId="0" borderId="0"/>
    <xf numFmtId="0" fontId="112" fillId="24" borderId="74" applyNumberFormat="0" applyAlignment="0" applyProtection="0">
      <alignment vertical="center"/>
    </xf>
    <xf numFmtId="0" fontId="15" fillId="13" borderId="0" applyNumberFormat="0" applyBorder="0" applyAlignment="0" applyProtection="0">
      <alignment vertical="center"/>
    </xf>
    <xf numFmtId="0" fontId="0" fillId="0" borderId="0"/>
    <xf numFmtId="0" fontId="15" fillId="13" borderId="0" applyNumberFormat="0" applyBorder="0" applyAlignment="0" applyProtection="0">
      <alignment vertical="center"/>
    </xf>
    <xf numFmtId="0" fontId="1" fillId="0" borderId="0"/>
    <xf numFmtId="0" fontId="1" fillId="0" borderId="0"/>
    <xf numFmtId="0" fontId="15" fillId="13" borderId="0" applyNumberFormat="0" applyBorder="0" applyAlignment="0" applyProtection="0">
      <alignment vertical="center"/>
    </xf>
    <xf numFmtId="0" fontId="0" fillId="0" borderId="0"/>
    <xf numFmtId="0" fontId="15" fillId="13" borderId="0" applyNumberFormat="0" applyBorder="0" applyAlignment="0" applyProtection="0">
      <alignment vertical="center"/>
    </xf>
    <xf numFmtId="0" fontId="1" fillId="0" borderId="0"/>
    <xf numFmtId="0" fontId="0" fillId="0" borderId="0"/>
    <xf numFmtId="0" fontId="0" fillId="0" borderId="77" applyNumberFormat="0" applyFont="0" applyFill="0" applyBorder="0" applyProtection="0">
      <alignment horizontal="centerContinuous"/>
    </xf>
    <xf numFmtId="0" fontId="0" fillId="0" borderId="0"/>
    <xf numFmtId="0" fontId="98" fillId="28" borderId="0" applyNumberFormat="0" applyBorder="0" applyAlignment="0" applyProtection="0">
      <alignment vertical="center"/>
    </xf>
    <xf numFmtId="0" fontId="1" fillId="0" borderId="0"/>
    <xf numFmtId="0" fontId="0" fillId="0" borderId="0"/>
    <xf numFmtId="0" fontId="0" fillId="0" borderId="0"/>
    <xf numFmtId="182" fontId="14" fillId="16" borderId="0"/>
    <xf numFmtId="0" fontId="1" fillId="0" borderId="0"/>
    <xf numFmtId="0" fontId="95" fillId="23" borderId="0" applyNumberFormat="0" applyBorder="0" applyAlignment="0" applyProtection="0">
      <alignment vertical="center"/>
    </xf>
    <xf numFmtId="196" fontId="101" fillId="0" borderId="0" applyFont="0" applyFill="0" applyBorder="0" applyAlignment="0" applyProtection="0"/>
    <xf numFmtId="0" fontId="0" fillId="0" borderId="0"/>
    <xf numFmtId="196" fontId="101" fillId="0" borderId="0" applyFont="0" applyFill="0" applyBorder="0" applyAlignment="0" applyProtection="0"/>
    <xf numFmtId="0" fontId="0" fillId="0" borderId="0"/>
    <xf numFmtId="196" fontId="101" fillId="0" borderId="0" applyFont="0" applyFill="0" applyBorder="0" applyAlignment="0" applyProtection="0"/>
    <xf numFmtId="221" fontId="1" fillId="0" borderId="0" applyFill="0" applyBorder="0" applyAlignment="0"/>
    <xf numFmtId="0" fontId="1" fillId="0" borderId="0"/>
    <xf numFmtId="0" fontId="0" fillId="0" borderId="0"/>
    <xf numFmtId="0" fontId="0" fillId="0" borderId="15" applyNumberFormat="0" applyFont="0" applyFill="0" applyProtection="0">
      <alignment horizontal="centerContinuous"/>
    </xf>
    <xf numFmtId="0" fontId="15" fillId="17" borderId="0" applyNumberFormat="0" applyBorder="0" applyAlignment="0" applyProtection="0">
      <alignment vertical="center"/>
    </xf>
    <xf numFmtId="182" fontId="14" fillId="12" borderId="0"/>
    <xf numFmtId="0" fontId="1" fillId="0" borderId="0"/>
    <xf numFmtId="182" fontId="14" fillId="12" borderId="0"/>
    <xf numFmtId="0" fontId="15" fillId="15" borderId="0" applyNumberFormat="0" applyBorder="0" applyAlignment="0" applyProtection="0">
      <alignment vertical="center"/>
    </xf>
    <xf numFmtId="0" fontId="36" fillId="0" borderId="0"/>
    <xf numFmtId="0" fontId="0" fillId="0" borderId="0" applyNumberFormat="0" applyFill="0" applyBorder="0" applyAlignment="0" applyProtection="0"/>
    <xf numFmtId="39" fontId="14" fillId="0" borderId="0"/>
    <xf numFmtId="0" fontId="15" fillId="6" borderId="0" applyNumberFormat="0" applyBorder="0" applyAlignment="0" applyProtection="0">
      <alignment vertical="center"/>
    </xf>
    <xf numFmtId="0" fontId="202" fillId="0" borderId="0" applyNumberFormat="0"/>
    <xf numFmtId="39" fontId="14" fillId="0" borderId="0"/>
    <xf numFmtId="0" fontId="0" fillId="0" borderId="0"/>
    <xf numFmtId="191" fontId="0" fillId="0" borderId="0" applyFont="0" applyFill="0" applyBorder="0" applyAlignment="0" applyProtection="0"/>
    <xf numFmtId="0" fontId="15" fillId="17" borderId="0" applyNumberFormat="0" applyBorder="0" applyAlignment="0" applyProtection="0">
      <alignment vertical="center"/>
    </xf>
    <xf numFmtId="0" fontId="0" fillId="0" borderId="0" applyNumberFormat="0" applyFont="0" applyFill="0" applyBorder="0" applyAlignment="0" applyProtection="0"/>
    <xf numFmtId="39" fontId="14" fillId="0" borderId="0"/>
    <xf numFmtId="0" fontId="15" fillId="6" borderId="0" applyNumberFormat="0" applyBorder="0" applyAlignment="0" applyProtection="0">
      <alignment vertical="center"/>
    </xf>
    <xf numFmtId="0" fontId="0" fillId="0" borderId="0"/>
    <xf numFmtId="191" fontId="1" fillId="0" borderId="0" applyFont="0" applyFill="0" applyBorder="0" applyAlignment="0" applyProtection="0"/>
    <xf numFmtId="0" fontId="15" fillId="17"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0" fillId="0" borderId="0"/>
    <xf numFmtId="0" fontId="0" fillId="0" borderId="0" applyNumberFormat="0" applyFont="0" applyFill="0" applyBorder="0" applyAlignment="0" applyProtection="0"/>
    <xf numFmtId="0" fontId="14" fillId="0" borderId="0">
      <protection locked="0"/>
    </xf>
    <xf numFmtId="209" fontId="1" fillId="0" borderId="0" applyFill="0" applyBorder="0" applyAlignment="0"/>
    <xf numFmtId="0" fontId="0" fillId="0" borderId="0"/>
    <xf numFmtId="242" fontId="128" fillId="0" borderId="0" applyFill="0" applyBorder="0" applyAlignment="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xf numFmtId="0" fontId="1" fillId="0" borderId="0"/>
    <xf numFmtId="0" fontId="15" fillId="6" borderId="0" applyNumberFormat="0" applyBorder="0" applyAlignment="0" applyProtection="0">
      <alignment vertical="center"/>
    </xf>
    <xf numFmtId="176" fontId="14" fillId="12" borderId="0"/>
    <xf numFmtId="0" fontId="1" fillId="0" borderId="0">
      <protection locked="0"/>
    </xf>
    <xf numFmtId="0" fontId="15" fillId="17"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1" fillId="0" borderId="0">
      <protection locked="0"/>
    </xf>
    <xf numFmtId="0" fontId="2" fillId="0" borderId="0"/>
    <xf numFmtId="0" fontId="0" fillId="0" borderId="0"/>
    <xf numFmtId="0" fontId="0" fillId="0" borderId="0"/>
    <xf numFmtId="255" fontId="1" fillId="0" borderId="0" applyFill="0" applyBorder="0" applyAlignment="0"/>
    <xf numFmtId="0" fontId="0" fillId="0" borderId="0"/>
    <xf numFmtId="0" fontId="0" fillId="0" borderId="0"/>
    <xf numFmtId="0" fontId="15" fillId="6" borderId="0" applyNumberFormat="0" applyBorder="0" applyAlignment="0" applyProtection="0">
      <alignment vertical="center"/>
    </xf>
    <xf numFmtId="0" fontId="0" fillId="0" borderId="0"/>
    <xf numFmtId="0" fontId="95" fillId="30" borderId="0" applyNumberFormat="0" applyBorder="0" applyAlignment="0" applyProtection="0">
      <alignment vertical="center"/>
    </xf>
    <xf numFmtId="0" fontId="15" fillId="6" borderId="0" applyNumberFormat="0" applyBorder="0" applyAlignment="0" applyProtection="0">
      <alignment vertical="center"/>
    </xf>
    <xf numFmtId="0" fontId="0" fillId="0" borderId="0"/>
    <xf numFmtId="0" fontId="113" fillId="30" borderId="0" applyNumberFormat="0" applyBorder="0" applyAlignment="0" applyProtection="0">
      <alignment vertical="center"/>
    </xf>
    <xf numFmtId="0" fontId="15" fillId="6"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123" fillId="22" borderId="0" applyNumberFormat="0" applyBorder="0" applyAlignment="0" applyProtection="0">
      <alignment vertical="center"/>
    </xf>
    <xf numFmtId="0" fontId="0" fillId="0" borderId="0"/>
    <xf numFmtId="184" fontId="14" fillId="0" borderId="0" applyNumberFormat="0" applyFill="0" applyBorder="0" applyAlignment="0" applyProtection="0">
      <alignment horizontal="left"/>
    </xf>
    <xf numFmtId="0" fontId="15" fillId="20" borderId="0" applyNumberFormat="0" applyBorder="0" applyAlignment="0" applyProtection="0">
      <alignment vertical="center"/>
    </xf>
    <xf numFmtId="0" fontId="0" fillId="0" borderId="0"/>
    <xf numFmtId="0" fontId="95" fillId="30" borderId="0" applyNumberFormat="0" applyBorder="0" applyAlignment="0" applyProtection="0">
      <alignment vertical="center"/>
    </xf>
    <xf numFmtId="0" fontId="15" fillId="20" borderId="0" applyNumberFormat="0" applyBorder="0" applyAlignment="0" applyProtection="0">
      <alignment vertical="center"/>
    </xf>
    <xf numFmtId="0" fontId="0" fillId="0" borderId="0"/>
    <xf numFmtId="0" fontId="0" fillId="0" borderId="0" applyNumberFormat="0" applyFont="0" applyFill="0" applyBorder="0" applyAlignment="0" applyProtection="0"/>
    <xf numFmtId="0" fontId="21" fillId="22" borderId="0" applyNumberFormat="0" applyBorder="0" applyAlignment="0" applyProtection="0">
      <alignment vertical="center"/>
    </xf>
    <xf numFmtId="0" fontId="0" fillId="0" borderId="0"/>
    <xf numFmtId="0" fontId="123" fillId="22" borderId="0" applyNumberFormat="0" applyBorder="0" applyAlignment="0" applyProtection="0">
      <alignment vertical="center"/>
    </xf>
    <xf numFmtId="0" fontId="1" fillId="0" borderId="0">
      <protection locked="0"/>
    </xf>
    <xf numFmtId="0" fontId="95" fillId="30" borderId="0" applyNumberFormat="0" applyBorder="0" applyAlignment="0" applyProtection="0">
      <alignment vertical="center"/>
    </xf>
    <xf numFmtId="0" fontId="15" fillId="20" borderId="0" applyNumberFormat="0" applyBorder="0" applyAlignment="0" applyProtection="0">
      <alignment vertical="center"/>
    </xf>
    <xf numFmtId="0" fontId="1" fillId="0" borderId="0">
      <protection locked="0"/>
    </xf>
    <xf numFmtId="0" fontId="0" fillId="0" borderId="0"/>
    <xf numFmtId="0" fontId="113" fillId="30"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1" fillId="0" borderId="0"/>
    <xf numFmtId="0" fontId="15" fillId="6" borderId="0" applyNumberFormat="0" applyBorder="0" applyAlignment="0" applyProtection="0">
      <alignment vertical="center"/>
    </xf>
    <xf numFmtId="0" fontId="123" fillId="22" borderId="0" applyNumberFormat="0" applyBorder="0" applyAlignment="0" applyProtection="0">
      <alignment vertical="center"/>
    </xf>
    <xf numFmtId="0" fontId="0" fillId="0" borderId="0"/>
    <xf numFmtId="0" fontId="95" fillId="30" borderId="0" applyNumberFormat="0" applyBorder="0" applyAlignment="0" applyProtection="0">
      <alignment vertical="center"/>
    </xf>
    <xf numFmtId="0" fontId="15" fillId="17" borderId="0" applyNumberFormat="0" applyBorder="0" applyAlignment="0" applyProtection="0">
      <alignment vertical="center"/>
    </xf>
    <xf numFmtId="0" fontId="0" fillId="0" borderId="0"/>
    <xf numFmtId="0" fontId="2" fillId="0" borderId="0"/>
    <xf numFmtId="0" fontId="0" fillId="0" borderId="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21" fillId="2" borderId="0" applyNumberFormat="0" applyBorder="0" applyAlignment="0" applyProtection="0">
      <alignment vertical="center"/>
    </xf>
    <xf numFmtId="182" fontId="14" fillId="16" borderId="0"/>
    <xf numFmtId="0" fontId="153" fillId="0" borderId="0">
      <alignment horizontal="center" wrapText="1"/>
      <protection locked="0"/>
    </xf>
    <xf numFmtId="0" fontId="15" fillId="6" borderId="0" applyNumberFormat="0" applyBorder="0" applyAlignment="0" applyProtection="0">
      <alignment vertical="center"/>
    </xf>
    <xf numFmtId="0" fontId="1" fillId="0" borderId="0"/>
    <xf numFmtId="0" fontId="14" fillId="0" borderId="0" applyNumberFormat="0" applyFill="0" applyBorder="0" applyAlignment="0" applyProtection="0">
      <alignment horizontal="left"/>
    </xf>
    <xf numFmtId="207" fontId="118" fillId="28" borderId="0"/>
    <xf numFmtId="0" fontId="15" fillId="6" borderId="0" applyNumberFormat="0" applyBorder="0" applyAlignment="0" applyProtection="0">
      <alignment vertical="center"/>
    </xf>
    <xf numFmtId="0" fontId="0" fillId="0" borderId="0"/>
    <xf numFmtId="0" fontId="95" fillId="30" borderId="0" applyNumberFormat="0" applyBorder="0" applyAlignment="0" applyProtection="0">
      <alignment vertical="center"/>
    </xf>
    <xf numFmtId="0" fontId="15" fillId="6" borderId="0" applyNumberFormat="0" applyBorder="0" applyAlignment="0" applyProtection="0">
      <alignment vertical="center"/>
    </xf>
    <xf numFmtId="0" fontId="0" fillId="0" borderId="0"/>
    <xf numFmtId="0" fontId="0" fillId="0" borderId="0" applyNumberFormat="0" applyFont="0" applyFill="0" applyBorder="0" applyAlignment="0" applyProtection="0"/>
    <xf numFmtId="0" fontId="21" fillId="28" borderId="0" applyNumberFormat="0" applyBorder="0" applyAlignment="0" applyProtection="0">
      <alignment vertical="center"/>
    </xf>
    <xf numFmtId="0" fontId="0" fillId="0" borderId="0" applyNumberFormat="0" applyFont="0" applyFill="0" applyBorder="0" applyAlignment="0" applyProtection="0"/>
    <xf numFmtId="0" fontId="0" fillId="0" borderId="0"/>
    <xf numFmtId="0" fontId="95" fillId="30" borderId="0" applyNumberFormat="0" applyBorder="0" applyAlignment="0" applyProtection="0">
      <alignment vertical="center"/>
    </xf>
    <xf numFmtId="0" fontId="15" fillId="6" borderId="0" applyNumberFormat="0" applyBorder="0" applyAlignment="0" applyProtection="0">
      <alignment vertical="center"/>
    </xf>
    <xf numFmtId="0" fontId="14" fillId="0" borderId="0"/>
    <xf numFmtId="0" fontId="2" fillId="0" borderId="0"/>
    <xf numFmtId="182" fontId="14" fillId="12" borderId="0"/>
    <xf numFmtId="0" fontId="0" fillId="0" borderId="0"/>
    <xf numFmtId="0" fontId="95" fillId="30" borderId="0" applyNumberFormat="0" applyBorder="0" applyAlignment="0" applyProtection="0">
      <alignment vertical="center"/>
    </xf>
    <xf numFmtId="0" fontId="15" fillId="6" borderId="0" applyNumberFormat="0" applyBorder="0" applyAlignment="0" applyProtection="0">
      <alignment vertical="center"/>
    </xf>
    <xf numFmtId="176" fontId="14" fillId="12" borderId="0"/>
    <xf numFmtId="0" fontId="1" fillId="0" borderId="0"/>
    <xf numFmtId="0" fontId="1" fillId="0" borderId="0"/>
    <xf numFmtId="9" fontId="0" fillId="0" borderId="0" applyFont="0" applyFill="0" applyBorder="0" applyAlignment="0" applyProtection="0"/>
    <xf numFmtId="183" fontId="0" fillId="0" borderId="0" applyFill="0" applyBorder="0" applyAlignment="0"/>
    <xf numFmtId="0" fontId="0"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8" fillId="0" borderId="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182" fontId="14" fillId="12" borderId="0"/>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0" fillId="0" borderId="0"/>
    <xf numFmtId="0" fontId="15" fillId="6" borderId="0" applyNumberFormat="0" applyBorder="0" applyAlignment="0" applyProtection="0">
      <alignment vertical="center"/>
    </xf>
    <xf numFmtId="0" fontId="0" fillId="0" borderId="0"/>
    <xf numFmtId="183" fontId="0" fillId="0" borderId="0" applyFill="0" applyBorder="0" applyAlignment="0"/>
    <xf numFmtId="0" fontId="0" fillId="0" borderId="0"/>
    <xf numFmtId="0" fontId="15" fillId="6" borderId="0" applyNumberFormat="0" applyBorder="0" applyAlignment="0" applyProtection="0">
      <alignment vertical="center"/>
    </xf>
    <xf numFmtId="0" fontId="95" fillId="21" borderId="0" applyNumberFormat="0" applyBorder="0" applyAlignment="0" applyProtection="0">
      <alignment vertical="center"/>
    </xf>
    <xf numFmtId="0" fontId="0" fillId="0" borderId="0"/>
    <xf numFmtId="0" fontId="0" fillId="0" borderId="0"/>
    <xf numFmtId="0" fontId="0" fillId="0" borderId="0" applyNumberFormat="0" applyFont="0" applyFill="0" applyBorder="0" applyAlignment="0" applyProtection="0"/>
    <xf numFmtId="0" fontId="0" fillId="0" borderId="0"/>
    <xf numFmtId="0" fontId="0" fillId="0" borderId="0"/>
    <xf numFmtId="0" fontId="94" fillId="18" borderId="0" applyNumberFormat="0" applyFont="0" applyBorder="0" applyAlignment="0" applyProtection="0">
      <alignment horizontal="right"/>
    </xf>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xf numFmtId="0" fontId="0"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0" fillId="0" borderId="0"/>
    <xf numFmtId="0" fontId="15" fillId="6" borderId="0" applyNumberFormat="0" applyBorder="0" applyAlignment="0" applyProtection="0">
      <alignment vertical="center"/>
    </xf>
    <xf numFmtId="0" fontId="0" fillId="0" borderId="0"/>
    <xf numFmtId="9" fontId="101" fillId="0" borderId="0" applyFont="0" applyFill="0" applyBorder="0" applyAlignment="0" applyProtection="0"/>
    <xf numFmtId="9" fontId="101" fillId="0" borderId="0" applyFont="0" applyFill="0" applyBorder="0" applyAlignment="0" applyProtection="0"/>
    <xf numFmtId="0" fontId="0" fillId="0" borderId="0"/>
    <xf numFmtId="0" fontId="0" fillId="0" borderId="0" applyNumberFormat="0" applyFont="0" applyFill="0" applyBorder="0" applyAlignment="0" applyProtection="0"/>
    <xf numFmtId="0" fontId="14" fillId="0" borderId="0" applyNumberFormat="0" applyFont="0" applyFill="0" applyBorder="0" applyAlignment="0">
      <alignment horizontal="center" vertical="center"/>
    </xf>
    <xf numFmtId="0" fontId="0" fillId="0" borderId="0"/>
    <xf numFmtId="0" fontId="120" fillId="6" borderId="75" applyNumberFormat="0" applyAlignment="0" applyProtection="0">
      <alignment vertical="center"/>
    </xf>
    <xf numFmtId="0" fontId="15" fillId="13" borderId="0" applyNumberFormat="0" applyBorder="0" applyAlignment="0" applyProtection="0">
      <alignment vertical="center"/>
    </xf>
    <xf numFmtId="0" fontId="14" fillId="0" borderId="0"/>
    <xf numFmtId="0" fontId="1" fillId="0" borderId="0"/>
    <xf numFmtId="0" fontId="0" fillId="0" borderId="0" applyNumberFormat="0" applyFont="0" applyFill="0" applyBorder="0" applyAlignment="0" applyProtection="0"/>
    <xf numFmtId="0" fontId="1" fillId="0" borderId="0">
      <protection locked="0"/>
    </xf>
    <xf numFmtId="0" fontId="0" fillId="0" borderId="0"/>
    <xf numFmtId="0" fontId="95" fillId="21" borderId="0" applyNumberFormat="0" applyBorder="0" applyAlignment="0" applyProtection="0">
      <alignment vertical="center"/>
    </xf>
    <xf numFmtId="0" fontId="0" fillId="0" borderId="0"/>
    <xf numFmtId="0" fontId="0" fillId="0" borderId="0"/>
    <xf numFmtId="0" fontId="89" fillId="0" borderId="0"/>
    <xf numFmtId="0" fontId="122" fillId="22" borderId="0" applyNumberFormat="0" applyBorder="0" applyAlignment="0" applyProtection="0">
      <alignment vertical="center"/>
    </xf>
    <xf numFmtId="0" fontId="15" fillId="20" borderId="0" applyNumberFormat="0" applyBorder="0" applyAlignment="0" applyProtection="0">
      <alignment vertical="center"/>
    </xf>
    <xf numFmtId="0" fontId="89" fillId="0" borderId="0"/>
    <xf numFmtId="0" fontId="15" fillId="25" borderId="0" applyNumberFormat="0" applyBorder="0" applyAlignment="0" applyProtection="0">
      <alignment vertical="center"/>
    </xf>
    <xf numFmtId="9" fontId="0" fillId="0" borderId="0" applyFont="0" applyFill="0" applyBorder="0" applyAlignment="0" applyProtection="0"/>
    <xf numFmtId="0" fontId="14" fillId="0" borderId="0">
      <alignment vertical="center"/>
    </xf>
    <xf numFmtId="0" fontId="14" fillId="0" borderId="0">
      <alignment vertical="center"/>
    </xf>
    <xf numFmtId="0" fontId="1" fillId="0" borderId="0"/>
    <xf numFmtId="0" fontId="14" fillId="0" borderId="0">
      <alignment vertical="center"/>
    </xf>
    <xf numFmtId="0" fontId="14" fillId="0" borderId="0">
      <alignment vertical="center"/>
    </xf>
    <xf numFmtId="0" fontId="1" fillId="0" borderId="0"/>
    <xf numFmtId="0" fontId="14" fillId="0" borderId="0">
      <alignment vertical="center"/>
    </xf>
    <xf numFmtId="0" fontId="14" fillId="0" borderId="0">
      <alignment vertical="center"/>
    </xf>
    <xf numFmtId="0" fontId="2" fillId="0" borderId="0"/>
    <xf numFmtId="0" fontId="1" fillId="0" borderId="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2" fillId="0" borderId="0" applyFill="0" applyBorder="0" applyAlignment="0"/>
    <xf numFmtId="0" fontId="1" fillId="0" borderId="0"/>
    <xf numFmtId="0" fontId="15" fillId="15" borderId="0" applyNumberFormat="0" applyBorder="0" applyAlignment="0" applyProtection="0">
      <alignment vertical="center"/>
    </xf>
    <xf numFmtId="0" fontId="95" fillId="19" borderId="0" applyNumberFormat="0" applyBorder="0" applyAlignment="0" applyProtection="0">
      <alignment vertical="center"/>
    </xf>
    <xf numFmtId="0" fontId="1" fillId="0" borderId="0"/>
    <xf numFmtId="182" fontId="14" fillId="12" borderId="0"/>
    <xf numFmtId="0" fontId="15" fillId="6" borderId="0" applyNumberFormat="0" applyBorder="0" applyAlignment="0" applyProtection="0">
      <alignment vertical="center"/>
    </xf>
    <xf numFmtId="0" fontId="15" fillId="15" borderId="0" applyNumberFormat="0" applyBorder="0" applyAlignment="0" applyProtection="0">
      <alignment vertical="center"/>
    </xf>
    <xf numFmtId="0" fontId="95" fillId="19" borderId="0" applyNumberFormat="0" applyBorder="0" applyAlignment="0" applyProtection="0">
      <alignment vertical="center"/>
    </xf>
    <xf numFmtId="0" fontId="1" fillId="0" borderId="0"/>
    <xf numFmtId="0" fontId="1" fillId="0" borderId="0"/>
    <xf numFmtId="0" fontId="0" fillId="0" borderId="0" applyNumberFormat="0" applyFont="0" applyFill="0" applyBorder="0" applyAlignment="0" applyProtection="0"/>
    <xf numFmtId="218" fontId="174" fillId="0" borderId="0" applyFont="0" applyFill="0" applyBorder="0" applyAlignment="0" applyProtection="0"/>
    <xf numFmtId="0" fontId="88" fillId="0" borderId="0"/>
    <xf numFmtId="0" fontId="1" fillId="0" borderId="0"/>
    <xf numFmtId="218" fontId="0" fillId="0" borderId="0" applyFont="0" applyFill="0" applyBorder="0" applyAlignment="0" applyProtection="0"/>
    <xf numFmtId="0" fontId="143" fillId="0" borderId="0"/>
    <xf numFmtId="0" fontId="1" fillId="0" borderId="0">
      <protection locked="0"/>
    </xf>
    <xf numFmtId="0" fontId="95" fillId="13" borderId="0" applyNumberFormat="0" applyBorder="0" applyAlignment="0" applyProtection="0">
      <alignment vertical="center"/>
    </xf>
    <xf numFmtId="0" fontId="1" fillId="0" borderId="0"/>
    <xf numFmtId="200" fontId="0" fillId="0" borderId="0" applyFont="0" applyFill="0" applyBorder="0" applyAlignment="0" applyProtection="0"/>
    <xf numFmtId="200" fontId="0" fillId="0" borderId="0" applyFont="0" applyFill="0" applyBorder="0" applyAlignment="0" applyProtection="0"/>
    <xf numFmtId="218" fontId="0" fillId="0" borderId="0" applyFont="0" applyFill="0" applyBorder="0" applyAlignment="0" applyProtection="0"/>
    <xf numFmtId="0" fontId="88" fillId="0" borderId="0"/>
    <xf numFmtId="0" fontId="1" fillId="0" borderId="0">
      <protection locked="0"/>
    </xf>
    <xf numFmtId="0" fontId="1" fillId="0" borderId="0"/>
    <xf numFmtId="0" fontId="95" fillId="21" borderId="0" applyNumberFormat="0" applyBorder="0" applyAlignment="0" applyProtection="0">
      <alignment vertical="center"/>
    </xf>
    <xf numFmtId="39" fontId="14" fillId="0" borderId="0"/>
    <xf numFmtId="0" fontId="1" fillId="0" borderId="0"/>
    <xf numFmtId="0" fontId="14" fillId="0" borderId="0">
      <alignment vertical="center"/>
    </xf>
    <xf numFmtId="0" fontId="95" fillId="21" borderId="0" applyNumberFormat="0" applyBorder="0" applyAlignment="0" applyProtection="0">
      <alignment vertical="center"/>
    </xf>
    <xf numFmtId="0" fontId="1" fillId="0" borderId="0"/>
    <xf numFmtId="0" fontId="1" fillId="0" borderId="0"/>
    <xf numFmtId="0" fontId="120" fillId="6" borderId="75" applyNumberFormat="0" applyAlignment="0" applyProtection="0">
      <alignment vertical="center"/>
    </xf>
    <xf numFmtId="0" fontId="100" fillId="2" borderId="0" applyNumberFormat="0" applyBorder="0" applyAlignment="0" applyProtection="0">
      <alignment vertical="center"/>
    </xf>
    <xf numFmtId="182" fontId="14" fillId="16" borderId="0"/>
    <xf numFmtId="176" fontId="14" fillId="16" borderId="0"/>
    <xf numFmtId="0" fontId="1" fillId="0" borderId="0"/>
    <xf numFmtId="0" fontId="120" fillId="6" borderId="75" applyNumberFormat="0" applyAlignment="0" applyProtection="0">
      <alignment vertical="center"/>
    </xf>
    <xf numFmtId="176" fontId="14" fillId="16" borderId="0"/>
    <xf numFmtId="0" fontId="1" fillId="0" borderId="0"/>
    <xf numFmtId="0" fontId="1"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20" borderId="0" applyNumberFormat="0" applyBorder="0" applyAlignment="0" applyProtection="0">
      <alignment vertical="center"/>
    </xf>
    <xf numFmtId="0" fontId="2" fillId="0" borderId="0"/>
    <xf numFmtId="0" fontId="15" fillId="13" borderId="0" applyNumberFormat="0" applyBorder="0" applyAlignment="0" applyProtection="0">
      <alignment vertical="center"/>
    </xf>
    <xf numFmtId="0" fontId="14" fillId="0" borderId="0"/>
    <xf numFmtId="0" fontId="1" fillId="0" borderId="0"/>
    <xf numFmtId="0" fontId="14" fillId="0" borderId="0"/>
    <xf numFmtId="9" fontId="0" fillId="0" borderId="0" applyFont="0" applyFill="0" applyBorder="0" applyAlignment="0" applyProtection="0"/>
    <xf numFmtId="0" fontId="15" fillId="13" borderId="0" applyNumberFormat="0" applyBorder="0" applyAlignment="0" applyProtection="0">
      <alignment vertical="center"/>
    </xf>
    <xf numFmtId="0" fontId="15" fillId="3" borderId="0" applyNumberFormat="0" applyBorder="0" applyAlignment="0" applyProtection="0">
      <alignment vertical="center"/>
    </xf>
    <xf numFmtId="0" fontId="15" fillId="20" borderId="0" applyNumberFormat="0" applyBorder="0" applyAlignment="0" applyProtection="0">
      <alignment vertical="center"/>
    </xf>
    <xf numFmtId="182" fontId="14" fillId="12" borderId="0"/>
    <xf numFmtId="0" fontId="1" fillId="0" borderId="0"/>
    <xf numFmtId="0" fontId="15" fillId="20"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2" fillId="0" borderId="0"/>
    <xf numFmtId="0" fontId="0" fillId="0" borderId="0" applyNumberFormat="0" applyFont="0" applyFill="0" applyBorder="0" applyAlignment="0" applyProtection="0"/>
    <xf numFmtId="0" fontId="1" fillId="0" borderId="0"/>
    <xf numFmtId="0" fontId="14" fillId="0" borderId="0"/>
    <xf numFmtId="0" fontId="1" fillId="0" borderId="0"/>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5" fillId="17" borderId="0" applyNumberFormat="0" applyBorder="0" applyAlignment="0" applyProtection="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xf numFmtId="0" fontId="0" fillId="0" borderId="0" applyNumberFormat="0" applyFont="0" applyFill="0" applyBorder="0" applyAlignment="0" applyProtection="0"/>
    <xf numFmtId="0" fontId="115" fillId="20" borderId="75" applyNumberFormat="0" applyAlignment="0" applyProtection="0">
      <alignment vertical="center"/>
    </xf>
    <xf numFmtId="0" fontId="1" fillId="0" borderId="0"/>
    <xf numFmtId="0" fontId="15" fillId="17" borderId="0" applyNumberFormat="0" applyBorder="0" applyAlignment="0" applyProtection="0">
      <alignment vertical="center"/>
    </xf>
    <xf numFmtId="0" fontId="90" fillId="0" borderId="0" applyNumberFormat="0" applyFill="0" applyBorder="0" applyAlignment="0" applyProtection="0">
      <alignment vertical="center"/>
    </xf>
    <xf numFmtId="0" fontId="1" fillId="0" borderId="0"/>
    <xf numFmtId="0" fontId="14" fillId="0" borderId="0"/>
    <xf numFmtId="0" fontId="90" fillId="0" borderId="0" applyNumberFormat="0" applyFill="0" applyBorder="0" applyAlignment="0" applyProtection="0">
      <alignment vertical="center"/>
    </xf>
    <xf numFmtId="0" fontId="1" fillId="0" borderId="0"/>
    <xf numFmtId="24" fontId="0" fillId="0" borderId="0" applyFont="0" applyFill="0" applyBorder="0" applyAlignment="0" applyProtection="0"/>
    <xf numFmtId="0" fontId="14" fillId="0" borderId="0"/>
    <xf numFmtId="0" fontId="2" fillId="0" borderId="0" applyFill="0" applyBorder="0" applyAlignment="0"/>
    <xf numFmtId="0" fontId="1" fillId="0" borderId="0"/>
    <xf numFmtId="0" fontId="0" fillId="0" borderId="0" applyNumberFormat="0" applyFont="0" applyFill="0" applyBorder="0" applyAlignment="0" applyProtection="0"/>
    <xf numFmtId="0" fontId="1" fillId="0" borderId="0"/>
    <xf numFmtId="0" fontId="1" fillId="0" borderId="0"/>
    <xf numFmtId="176" fontId="14" fillId="16" borderId="0"/>
    <xf numFmtId="182" fontId="14" fillId="16" borderId="0"/>
    <xf numFmtId="0" fontId="1" fillId="0" borderId="0"/>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9" fontId="111" fillId="0" borderId="0" applyNumberFormat="0" applyFill="0" applyBorder="0" applyAlignment="0">
      <protection locked="0"/>
    </xf>
    <xf numFmtId="0" fontId="1" fillId="0" borderId="0"/>
    <xf numFmtId="0" fontId="15" fillId="13" borderId="0" applyNumberFormat="0" applyBorder="0" applyAlignment="0" applyProtection="0">
      <alignment vertical="center"/>
    </xf>
    <xf numFmtId="0" fontId="15" fillId="20"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5" fillId="20" borderId="0" applyNumberFormat="0" applyBorder="0" applyAlignment="0" applyProtection="0">
      <alignment vertical="center"/>
    </xf>
    <xf numFmtId="0" fontId="0" fillId="17" borderId="71" applyNumberFormat="0" applyFont="0" applyAlignment="0" applyProtection="0">
      <alignment vertical="center"/>
    </xf>
    <xf numFmtId="0" fontId="1" fillId="0" borderId="0"/>
    <xf numFmtId="0" fontId="15" fillId="20" borderId="0" applyNumberFormat="0" applyBorder="0" applyAlignment="0" applyProtection="0">
      <alignment vertical="center"/>
    </xf>
    <xf numFmtId="0" fontId="0" fillId="0" borderId="0" applyFill="0" applyBorder="0">
      <alignment horizontal="right"/>
    </xf>
    <xf numFmtId="39" fontId="14" fillId="0" borderId="0"/>
    <xf numFmtId="0" fontId="1" fillId="0" borderId="0"/>
    <xf numFmtId="215" fontId="80" fillId="0" borderId="0">
      <alignment horizontal="right"/>
    </xf>
    <xf numFmtId="0" fontId="14" fillId="0" borderId="0"/>
    <xf numFmtId="0" fontId="15" fillId="20" borderId="0" applyNumberFormat="0" applyBorder="0" applyAlignment="0" applyProtection="0">
      <alignment vertical="center"/>
    </xf>
    <xf numFmtId="0" fontId="95" fillId="3" borderId="0" applyNumberFormat="0" applyBorder="0" applyAlignment="0" applyProtection="0">
      <alignment vertical="center"/>
    </xf>
    <xf numFmtId="0" fontId="1" fillId="0" borderId="0"/>
    <xf numFmtId="0" fontId="1" fillId="0" borderId="0"/>
    <xf numFmtId="185" fontId="6" fillId="0" borderId="0" applyFill="0" applyBorder="0" applyProtection="0">
      <alignment horizontal="right"/>
    </xf>
    <xf numFmtId="0" fontId="128" fillId="33" borderId="0" applyNumberFormat="0" applyBorder="0" applyAlignment="0" applyProtection="0"/>
    <xf numFmtId="0" fontId="0" fillId="0" borderId="0" applyNumberFormat="0" applyFon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5" fillId="6"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181" fontId="6" fillId="0" borderId="0" applyFill="0" applyBorder="0" applyProtection="0">
      <alignment horizontal="right"/>
    </xf>
    <xf numFmtId="0" fontId="1" fillId="0" borderId="0"/>
    <xf numFmtId="0" fontId="0" fillId="0" borderId="0" applyNumberFormat="0" applyFont="0" applyFill="0" applyBorder="0" applyAlignment="0" applyProtection="0"/>
    <xf numFmtId="0" fontId="1" fillId="0" borderId="0">
      <protection locked="0"/>
    </xf>
    <xf numFmtId="0" fontId="14" fillId="0" borderId="0">
      <alignment vertical="center"/>
    </xf>
    <xf numFmtId="0" fontId="15" fillId="6" borderId="0" applyNumberFormat="0" applyBorder="0" applyAlignment="0" applyProtection="0">
      <alignment vertical="center"/>
    </xf>
    <xf numFmtId="0" fontId="1" fillId="0" borderId="0">
      <protection locked="0"/>
    </xf>
    <xf numFmtId="0" fontId="15" fillId="20" borderId="0" applyNumberFormat="0" applyBorder="0" applyAlignment="0" applyProtection="0">
      <alignment vertical="center"/>
    </xf>
    <xf numFmtId="0" fontId="14" fillId="0" borderId="0">
      <alignment vertical="center"/>
    </xf>
    <xf numFmtId="0" fontId="1" fillId="0" borderId="0"/>
    <xf numFmtId="0" fontId="0" fillId="0" borderId="0" applyNumberFormat="0" applyFont="0" applyFill="0" applyBorder="0" applyAlignment="0" applyProtection="0"/>
    <xf numFmtId="0" fontId="1" fillId="0" borderId="0"/>
    <xf numFmtId="0" fontId="1" fillId="0" borderId="0">
      <protection locked="0"/>
    </xf>
    <xf numFmtId="0" fontId="95" fillId="23" borderId="0" applyNumberFormat="0" applyBorder="0" applyAlignment="0" applyProtection="0">
      <alignment vertical="center"/>
    </xf>
    <xf numFmtId="9" fontId="0" fillId="0" borderId="0" applyFont="0" applyFill="0" applyBorder="0" applyAlignment="0" applyProtection="0"/>
    <xf numFmtId="0" fontId="1" fillId="0" borderId="0">
      <protection locked="0"/>
    </xf>
    <xf numFmtId="0" fontId="95" fillId="21" borderId="0" applyNumberFormat="0" applyBorder="0" applyAlignment="0" applyProtection="0">
      <alignment vertical="center"/>
    </xf>
    <xf numFmtId="0" fontId="95" fillId="23" borderId="0" applyNumberFormat="0" applyBorder="0" applyAlignment="0" applyProtection="0">
      <alignment vertical="center"/>
    </xf>
    <xf numFmtId="0" fontId="1" fillId="0" borderId="0">
      <protection locked="0"/>
    </xf>
    <xf numFmtId="0" fontId="1" fillId="0" borderId="0">
      <protection locked="0"/>
    </xf>
    <xf numFmtId="9" fontId="0" fillId="0" borderId="0" applyFont="0" applyFill="0" applyBorder="0" applyAlignment="0" applyProtection="0"/>
    <xf numFmtId="183" fontId="0" fillId="0" borderId="0" applyFill="0" applyBorder="0" applyAlignment="0"/>
    <xf numFmtId="0" fontId="1" fillId="0" borderId="0">
      <protection locked="0"/>
    </xf>
    <xf numFmtId="0" fontId="1" fillId="0" borderId="0">
      <protection locked="0"/>
    </xf>
    <xf numFmtId="0" fontId="15" fillId="20" borderId="0" applyNumberFormat="0" applyBorder="0" applyAlignment="0" applyProtection="0">
      <alignment vertical="center"/>
    </xf>
    <xf numFmtId="0" fontId="1" fillId="0" borderId="0">
      <protection locked="0"/>
    </xf>
    <xf numFmtId="41" fontId="14" fillId="0" borderId="0" applyFont="0" applyFill="0" applyBorder="0" applyAlignment="0" applyProtection="0"/>
    <xf numFmtId="0" fontId="1" fillId="0" borderId="0">
      <protection locked="0"/>
    </xf>
    <xf numFmtId="41" fontId="14" fillId="0" borderId="0" applyFont="0" applyFill="0" applyBorder="0" applyAlignment="0" applyProtection="0"/>
    <xf numFmtId="0" fontId="1" fillId="0" borderId="0">
      <protection locked="0"/>
    </xf>
    <xf numFmtId="0" fontId="14" fillId="0" borderId="0" applyNumberFormat="0" applyFill="0" applyBorder="0" applyAlignment="0" applyProtection="0">
      <alignment horizontal="left"/>
    </xf>
    <xf numFmtId="0" fontId="1" fillId="0" borderId="0">
      <protection locked="0"/>
    </xf>
    <xf numFmtId="0" fontId="1" fillId="0" borderId="0">
      <protection locked="0"/>
    </xf>
    <xf numFmtId="0" fontId="14" fillId="0" borderId="0"/>
    <xf numFmtId="0" fontId="0" fillId="0" borderId="0"/>
    <xf numFmtId="0" fontId="1" fillId="0" borderId="0">
      <protection locked="0"/>
    </xf>
    <xf numFmtId="0" fontId="14" fillId="0" borderId="0"/>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1" fillId="0" borderId="0">
      <protection locked="0"/>
    </xf>
    <xf numFmtId="0" fontId="1" fillId="0" borderId="0">
      <protection locked="0"/>
    </xf>
    <xf numFmtId="0" fontId="95" fillId="21" borderId="0" applyNumberFormat="0" applyBorder="0" applyAlignment="0" applyProtection="0">
      <alignment vertical="center"/>
    </xf>
    <xf numFmtId="0" fontId="1" fillId="0" borderId="0">
      <protection locked="0"/>
    </xf>
    <xf numFmtId="0" fontId="1" fillId="0" borderId="0">
      <protection locked="0"/>
    </xf>
    <xf numFmtId="0" fontId="1" fillId="0" borderId="0">
      <protection locked="0"/>
    </xf>
    <xf numFmtId="9" fontId="0" fillId="0" borderId="0" applyFont="0" applyFill="0" applyBorder="0" applyAlignment="0" applyProtection="0"/>
    <xf numFmtId="9" fontId="0" fillId="0" borderId="0" applyFont="0" applyFill="0" applyBorder="0" applyAlignment="0" applyProtection="0"/>
    <xf numFmtId="24" fontId="101" fillId="0" borderId="0" applyFont="0" applyFill="0" applyBorder="0" applyAlignment="0" applyProtection="0"/>
    <xf numFmtId="24" fontId="101" fillId="0" borderId="0" applyFont="0" applyFill="0" applyBorder="0" applyAlignment="0" applyProtection="0"/>
    <xf numFmtId="0" fontId="123" fillId="22" borderId="0" applyNumberFormat="0" applyBorder="0" applyAlignment="0" applyProtection="0">
      <alignment vertical="center"/>
    </xf>
    <xf numFmtId="0" fontId="151" fillId="0" borderId="0" applyNumberFormat="0" applyFill="0" applyBorder="0" applyAlignment="0" applyProtection="0">
      <alignment vertical="top"/>
      <protection locked="0"/>
    </xf>
    <xf numFmtId="0" fontId="1" fillId="0" borderId="0">
      <protection locked="0"/>
    </xf>
    <xf numFmtId="0" fontId="1" fillId="0" borderId="0">
      <protection locked="0"/>
    </xf>
    <xf numFmtId="0" fontId="123" fillId="22" borderId="0" applyNumberFormat="0" applyBorder="0" applyAlignment="0" applyProtection="0">
      <alignment vertical="center"/>
    </xf>
    <xf numFmtId="0" fontId="1" fillId="0" borderId="0">
      <protection locked="0"/>
    </xf>
    <xf numFmtId="0" fontId="0" fillId="0" borderId="0"/>
    <xf numFmtId="0" fontId="0" fillId="18" borderId="0" applyNumberFormat="0" applyFont="0" applyBorder="0" applyAlignment="0" applyProtection="0">
      <alignment horizontal="right"/>
    </xf>
    <xf numFmtId="0" fontId="123" fillId="22" borderId="0" applyNumberFormat="0" applyBorder="0" applyAlignment="0" applyProtection="0">
      <alignment vertical="center"/>
    </xf>
    <xf numFmtId="0" fontId="1" fillId="0" borderId="0">
      <protection locked="0"/>
    </xf>
    <xf numFmtId="176" fontId="14" fillId="12" borderId="0"/>
    <xf numFmtId="0" fontId="123" fillId="22" borderId="0" applyNumberFormat="0" applyBorder="0" applyAlignment="0" applyProtection="0">
      <alignment vertical="center"/>
    </xf>
    <xf numFmtId="0" fontId="1" fillId="0" borderId="0">
      <protection locked="0"/>
    </xf>
    <xf numFmtId="0" fontId="1" fillId="0" borderId="0">
      <protection locked="0"/>
    </xf>
    <xf numFmtId="0" fontId="0" fillId="0" borderId="0"/>
    <xf numFmtId="0" fontId="1" fillId="0" borderId="0">
      <protection locked="0"/>
    </xf>
    <xf numFmtId="0" fontId="98" fillId="23" borderId="0" applyNumberFormat="0" applyBorder="0" applyAlignment="0" applyProtection="0">
      <alignment vertical="center"/>
    </xf>
    <xf numFmtId="0" fontId="1" fillId="0" borderId="0">
      <protection locked="0"/>
    </xf>
    <xf numFmtId="0" fontId="0" fillId="0" borderId="0" applyNumberFormat="0" applyFont="0" applyFill="0" applyBorder="0" applyAlignment="0" applyProtection="0"/>
    <xf numFmtId="0" fontId="1" fillId="0" borderId="0">
      <protection locked="0"/>
    </xf>
    <xf numFmtId="0" fontId="14" fillId="0" borderId="0">
      <alignment vertical="center"/>
    </xf>
    <xf numFmtId="0" fontId="14" fillId="0" borderId="0">
      <alignment vertical="center"/>
    </xf>
    <xf numFmtId="0" fontId="1" fillId="0" borderId="0">
      <protection locked="0"/>
    </xf>
    <xf numFmtId="0" fontId="14" fillId="0" borderId="0">
      <alignment vertical="center"/>
    </xf>
    <xf numFmtId="0" fontId="14" fillId="0" borderId="0">
      <alignment vertical="center"/>
    </xf>
    <xf numFmtId="0" fontId="2" fillId="0" borderId="0"/>
    <xf numFmtId="0" fontId="1" fillId="0" borderId="0">
      <protection locked="0"/>
    </xf>
    <xf numFmtId="0" fontId="14" fillId="0" borderId="0" applyNumberFormat="0" applyFill="0" applyBorder="0" applyAlignment="0" applyProtection="0">
      <alignment horizontal="left"/>
    </xf>
    <xf numFmtId="0" fontId="1" fillId="0" borderId="0">
      <protection locked="0"/>
    </xf>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22" fillId="22" borderId="0" applyNumberFormat="0" applyBorder="0" applyAlignment="0" applyProtection="0">
      <alignment vertical="center"/>
    </xf>
    <xf numFmtId="0" fontId="15" fillId="23" borderId="0" applyNumberFormat="0" applyBorder="0" applyAlignment="0" applyProtection="0">
      <alignment vertical="center"/>
    </xf>
    <xf numFmtId="0" fontId="1" fillId="0" borderId="0">
      <protection locked="0"/>
    </xf>
    <xf numFmtId="0" fontId="14" fillId="0" borderId="0"/>
    <xf numFmtId="0" fontId="0" fillId="0" borderId="0" applyNumberFormat="0" applyFont="0" applyFill="0" applyBorder="0" applyAlignment="0" applyProtection="0"/>
    <xf numFmtId="0" fontId="1" fillId="0" borderId="0">
      <protection locked="0"/>
    </xf>
    <xf numFmtId="0" fontId="1" fillId="0" borderId="0">
      <protection locked="0"/>
    </xf>
    <xf numFmtId="182" fontId="14" fillId="12" borderId="0"/>
    <xf numFmtId="0" fontId="15" fillId="6" borderId="0" applyNumberFormat="0" applyBorder="0" applyAlignment="0" applyProtection="0">
      <alignment vertical="center"/>
    </xf>
    <xf numFmtId="0" fontId="14" fillId="0" borderId="0" applyNumberFormat="0" applyFill="0" applyBorder="0" applyAlignment="0" applyProtection="0"/>
    <xf numFmtId="0" fontId="0" fillId="0" borderId="0" applyNumberFormat="0" applyFont="0" applyFill="0" applyBorder="0" applyAlignment="0" applyProtection="0"/>
    <xf numFmtId="0" fontId="1" fillId="0" borderId="0">
      <protection locked="0"/>
    </xf>
    <xf numFmtId="0" fontId="14" fillId="0" borderId="0" applyNumberFormat="0" applyFill="0" applyBorder="0" applyAlignment="0" applyProtection="0"/>
    <xf numFmtId="0" fontId="1" fillId="0" borderId="0">
      <protection locked="0"/>
    </xf>
    <xf numFmtId="10" fontId="101" fillId="0" borderId="0" applyFont="0" applyFill="0" applyBorder="0" applyAlignment="0" applyProtection="0"/>
    <xf numFmtId="202" fontId="1" fillId="0" borderId="0"/>
    <xf numFmtId="0" fontId="15" fillId="20" borderId="0" applyNumberFormat="0" applyBorder="0" applyAlignment="0" applyProtection="0">
      <alignment vertical="center"/>
    </xf>
    <xf numFmtId="0" fontId="1" fillId="0" borderId="0">
      <protection locked="0"/>
    </xf>
    <xf numFmtId="202" fontId="1" fillId="0" borderId="0"/>
    <xf numFmtId="0" fontId="15" fillId="20" borderId="0" applyNumberFormat="0" applyBorder="0" applyAlignment="0" applyProtection="0">
      <alignment vertical="center"/>
    </xf>
    <xf numFmtId="0" fontId="1" fillId="0" borderId="0">
      <protection locked="0"/>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 fillId="0" borderId="0">
      <protection locked="0"/>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20" fillId="6" borderId="75" applyNumberFormat="0" applyAlignment="0" applyProtection="0">
      <alignment vertical="center"/>
    </xf>
    <xf numFmtId="0" fontId="95" fillId="30" borderId="0" applyNumberFormat="0" applyBorder="0" applyAlignment="0" applyProtection="0">
      <alignment vertical="center"/>
    </xf>
    <xf numFmtId="0" fontId="1" fillId="0" borderId="0">
      <protection locked="0"/>
    </xf>
    <xf numFmtId="183" fontId="0" fillId="0" borderId="0" applyFill="0" applyBorder="0" applyAlignment="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protection locked="0"/>
    </xf>
    <xf numFmtId="0" fontId="1" fillId="0" borderId="0">
      <protection locked="0"/>
    </xf>
    <xf numFmtId="0" fontId="1" fillId="0" borderId="0">
      <protection locked="0"/>
    </xf>
    <xf numFmtId="0" fontId="15" fillId="17" borderId="0" applyNumberFormat="0" applyBorder="0" applyAlignment="0" applyProtection="0">
      <alignment vertical="center"/>
    </xf>
    <xf numFmtId="0" fontId="1" fillId="0" borderId="0">
      <protection locked="0"/>
    </xf>
    <xf numFmtId="0" fontId="15" fillId="20" borderId="0" applyNumberFormat="0" applyBorder="0" applyAlignment="0" applyProtection="0">
      <alignment vertical="center"/>
    </xf>
    <xf numFmtId="0" fontId="1" fillId="0" borderId="0">
      <protection locked="0"/>
    </xf>
    <xf numFmtId="0" fontId="2" fillId="0" borderId="0"/>
    <xf numFmtId="0" fontId="2" fillId="0" borderId="0"/>
    <xf numFmtId="0" fontId="14" fillId="0" borderId="0"/>
    <xf numFmtId="184" fontId="14" fillId="0" borderId="0" applyNumberFormat="0" applyFill="0" applyBorder="0" applyAlignment="0" applyProtection="0">
      <alignment horizontal="left"/>
    </xf>
    <xf numFmtId="0" fontId="1" fillId="0" borderId="0">
      <protection locked="0"/>
    </xf>
    <xf numFmtId="0" fontId="159" fillId="0" borderId="78" applyNumberFormat="0" applyFill="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184" fontId="14" fillId="0" borderId="0" applyNumberFormat="0" applyFill="0" applyBorder="0" applyAlignment="0" applyProtection="0">
      <alignment horizontal="left"/>
    </xf>
    <xf numFmtId="0" fontId="1" fillId="0" borderId="0">
      <protection locked="0"/>
    </xf>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protection locked="0"/>
    </xf>
    <xf numFmtId="0" fontId="1" fillId="0" borderId="0">
      <protection locked="0"/>
    </xf>
    <xf numFmtId="0" fontId="137" fillId="0" borderId="7">
      <alignment horizontal="center"/>
    </xf>
    <xf numFmtId="0" fontId="14" fillId="0" borderId="0">
      <alignment vertical="center"/>
    </xf>
    <xf numFmtId="0" fontId="1" fillId="0" borderId="0">
      <protection locked="0"/>
    </xf>
    <xf numFmtId="0" fontId="2" fillId="0" borderId="0"/>
    <xf numFmtId="0" fontId="15" fillId="13" borderId="0" applyNumberFormat="0" applyBorder="0" applyAlignment="0" applyProtection="0">
      <alignment vertical="center"/>
    </xf>
    <xf numFmtId="0" fontId="1" fillId="0" borderId="0">
      <protection locked="0"/>
    </xf>
    <xf numFmtId="0" fontId="2" fillId="0" borderId="0"/>
    <xf numFmtId="0" fontId="15" fillId="13" borderId="0" applyNumberFormat="0" applyBorder="0" applyAlignment="0" applyProtection="0">
      <alignment vertical="center"/>
    </xf>
    <xf numFmtId="0" fontId="1" fillId="0" borderId="0">
      <protection locked="0"/>
    </xf>
    <xf numFmtId="0" fontId="15" fillId="20" borderId="0" applyNumberFormat="0" applyBorder="0" applyAlignment="0" applyProtection="0">
      <alignment vertical="center"/>
    </xf>
    <xf numFmtId="0" fontId="1" fillId="0" borderId="0">
      <protection locked="0"/>
    </xf>
    <xf numFmtId="0" fontId="15" fillId="20" borderId="0" applyNumberFormat="0" applyBorder="0" applyAlignment="0" applyProtection="0">
      <alignment vertical="center"/>
    </xf>
    <xf numFmtId="0" fontId="95" fillId="30" borderId="0" applyNumberFormat="0" applyBorder="0" applyAlignment="0" applyProtection="0">
      <alignment vertical="center"/>
    </xf>
    <xf numFmtId="0" fontId="15" fillId="6" borderId="0" applyNumberFormat="0" applyBorder="0" applyAlignment="0" applyProtection="0">
      <alignment vertical="center"/>
    </xf>
    <xf numFmtId="0" fontId="0" fillId="0" borderId="0" applyNumberFormat="0" applyFont="0" applyFill="0" applyBorder="0" applyAlignment="0" applyProtection="0"/>
    <xf numFmtId="0" fontId="15" fillId="23" borderId="0" applyNumberFormat="0" applyBorder="0" applyAlignment="0" applyProtection="0">
      <alignment vertical="center"/>
    </xf>
    <xf numFmtId="0" fontId="1" fillId="0" borderId="0">
      <protection locked="0"/>
    </xf>
    <xf numFmtId="0" fontId="15" fillId="6" borderId="0" applyNumberFormat="0" applyBorder="0" applyAlignment="0" applyProtection="0">
      <alignment vertical="center"/>
    </xf>
    <xf numFmtId="0" fontId="1" fillId="0" borderId="0">
      <protection locked="0"/>
    </xf>
    <xf numFmtId="0" fontId="15" fillId="6" borderId="0" applyNumberFormat="0" applyBorder="0" applyAlignment="0" applyProtection="0">
      <alignment vertical="center"/>
    </xf>
    <xf numFmtId="0" fontId="1" fillId="0" borderId="0">
      <protection locked="0"/>
    </xf>
    <xf numFmtId="0" fontId="1" fillId="0" borderId="0">
      <protection locked="0"/>
    </xf>
    <xf numFmtId="176" fontId="14" fillId="16" borderId="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1" fillId="0" borderId="0">
      <protection locked="0"/>
    </xf>
    <xf numFmtId="0" fontId="1" fillId="0" borderId="0">
      <protection locked="0"/>
    </xf>
    <xf numFmtId="184" fontId="14" fillId="0" borderId="0" applyNumberFormat="0" applyFill="0" applyBorder="0" applyAlignment="0" applyProtection="0">
      <alignment horizontal="left"/>
    </xf>
    <xf numFmtId="0" fontId="95" fillId="21" borderId="0" applyNumberFormat="0" applyBorder="0" applyAlignment="0" applyProtection="0">
      <alignment vertical="center"/>
    </xf>
    <xf numFmtId="0" fontId="1" fillId="0" borderId="0">
      <protection locked="0"/>
    </xf>
    <xf numFmtId="0" fontId="0" fillId="0" borderId="0" applyNumberFormat="0" applyFont="0" applyFill="0" applyBorder="0" applyAlignment="0" applyProtection="0"/>
    <xf numFmtId="0" fontId="1" fillId="0" borderId="0"/>
    <xf numFmtId="0" fontId="14" fillId="0" borderId="0">
      <alignment vertical="center"/>
    </xf>
    <xf numFmtId="0" fontId="14" fillId="0" borderId="0">
      <alignment vertical="center"/>
    </xf>
    <xf numFmtId="0" fontId="1" fillId="0" borderId="0"/>
    <xf numFmtId="0" fontId="1" fillId="0" borderId="0"/>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 fillId="0" borderId="0"/>
    <xf numFmtId="0" fontId="95" fillId="23" borderId="0" applyNumberFormat="0" applyBorder="0" applyAlignment="0" applyProtection="0">
      <alignment vertical="center"/>
    </xf>
    <xf numFmtId="0" fontId="1" fillId="0" borderId="0"/>
    <xf numFmtId="10" fontId="0" fillId="0" borderId="0" applyFont="0" applyFill="0" applyBorder="0" applyAlignment="0" applyProtection="0"/>
    <xf numFmtId="0" fontId="95" fillId="23" borderId="0" applyNumberFormat="0" applyBorder="0" applyAlignment="0" applyProtection="0">
      <alignment vertical="center"/>
    </xf>
    <xf numFmtId="0" fontId="1" fillId="0" borderId="0"/>
    <xf numFmtId="0" fontId="95"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0" fillId="0" borderId="0" applyNumberFormat="0" applyFont="0" applyFill="0" applyBorder="0" applyAlignment="0" applyProtection="0"/>
    <xf numFmtId="0" fontId="1" fillId="0" borderId="0"/>
    <xf numFmtId="0" fontId="140" fillId="19" borderId="0" applyNumberFormat="0" applyBorder="0" applyAlignment="0" applyProtection="0"/>
    <xf numFmtId="0" fontId="0" fillId="0" borderId="0"/>
    <xf numFmtId="0" fontId="1" fillId="0" borderId="0">
      <protection locked="0"/>
    </xf>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5" fillId="6" borderId="0" applyNumberFormat="0" applyBorder="0" applyAlignment="0" applyProtection="0">
      <alignment vertical="center"/>
    </xf>
    <xf numFmtId="0" fontId="104" fillId="0" borderId="79" applyNumberFormat="0" applyFill="0" applyAlignment="0" applyProtection="0">
      <alignment vertical="center"/>
    </xf>
    <xf numFmtId="182" fontId="14" fillId="16" borderId="0"/>
    <xf numFmtId="0" fontId="95" fillId="21"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130" fillId="0" borderId="80" applyNumberFormat="0" applyFill="0" applyAlignment="0" applyProtection="0">
      <alignment vertical="center"/>
    </xf>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xf numFmtId="0" fontId="89" fillId="0" borderId="0"/>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89" fillId="0" borderId="0"/>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1" fillId="0" borderId="0"/>
    <xf numFmtId="0" fontId="0" fillId="0" borderId="0" applyFont="0" applyFill="0">
      <alignment horizontal="fill"/>
    </xf>
    <xf numFmtId="0" fontId="1" fillId="0" borderId="0"/>
    <xf numFmtId="0" fontId="14" fillId="0" borderId="0"/>
    <xf numFmtId="0" fontId="1" fillId="0" borderId="0"/>
    <xf numFmtId="0" fontId="14" fillId="0" borderId="0">
      <alignment vertical="center"/>
    </xf>
    <xf numFmtId="0" fontId="15" fillId="25"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1" fillId="0" borderId="0"/>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1"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1" fillId="0" borderId="0"/>
    <xf numFmtId="0" fontId="102" fillId="6" borderId="73" applyNumberFormat="0" applyAlignment="0" applyProtection="0">
      <alignment vertical="center"/>
    </xf>
    <xf numFmtId="189" fontId="0" fillId="0" borderId="0" applyFont="0" applyFill="0" applyBorder="0" applyAlignment="0" applyProtection="0"/>
    <xf numFmtId="182" fontId="14" fillId="16" borderId="0"/>
    <xf numFmtId="0" fontId="1" fillId="0" borderId="0"/>
    <xf numFmtId="0" fontId="14" fillId="0" borderId="0"/>
    <xf numFmtId="0" fontId="1" fillId="0" borderId="0"/>
    <xf numFmtId="0" fontId="1" fillId="0" borderId="0"/>
    <xf numFmtId="0" fontId="1" fillId="0" borderId="0"/>
    <xf numFmtId="39" fontId="14" fillId="0" borderId="0"/>
    <xf numFmtId="244" fontId="128" fillId="0" borderId="10">
      <alignment horizontal="justify" vertical="top" wrapText="1"/>
    </xf>
    <xf numFmtId="0" fontId="1" fillId="0" borderId="0" applyNumberFormat="0" applyFill="0" applyBorder="0" applyAlignment="0" applyProtection="0"/>
    <xf numFmtId="0" fontId="1" fillId="0" borderId="0"/>
    <xf numFmtId="39" fontId="14" fillId="0" borderId="0"/>
    <xf numFmtId="0" fontId="1" fillId="0" borderId="0"/>
    <xf numFmtId="0" fontId="1" fillId="0" borderId="0"/>
    <xf numFmtId="0" fontId="0" fillId="0" borderId="0" applyNumberFormat="0" applyFont="0" applyFill="0" applyBorder="0" applyAlignment="0" applyProtection="0"/>
    <xf numFmtId="0" fontId="1" fillId="0" borderId="0"/>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3" borderId="0" applyNumberFormat="0" applyBorder="0" applyAlignment="0" applyProtection="0">
      <alignment vertical="center"/>
    </xf>
    <xf numFmtId="209" fontId="1" fillId="0" borderId="0" applyFill="0" applyBorder="0" applyAlignment="0"/>
    <xf numFmtId="0" fontId="128" fillId="0" borderId="0">
      <alignment vertical="top"/>
    </xf>
    <xf numFmtId="0" fontId="0" fillId="0" borderId="0" applyNumberFormat="0" applyFont="0" applyFill="0" applyBorder="0" applyAlignment="0" applyProtection="0"/>
    <xf numFmtId="0" fontId="15" fillId="23" borderId="0" applyNumberFormat="0" applyBorder="0" applyAlignment="0" applyProtection="0">
      <alignment vertical="center"/>
    </xf>
    <xf numFmtId="0" fontId="2" fillId="0" borderId="0"/>
    <xf numFmtId="0" fontId="1" fillId="0" borderId="0"/>
    <xf numFmtId="0" fontId="88" fillId="0" borderId="0" applyNumberFormat="0" applyFont="0" applyFill="0" applyBorder="0" applyAlignment="0" applyProtection="0">
      <alignment horizontal="left"/>
    </xf>
    <xf numFmtId="0" fontId="1" fillId="0" borderId="0"/>
    <xf numFmtId="202" fontId="1" fillId="0" borderId="0"/>
    <xf numFmtId="0" fontId="0" fillId="0" borderId="0" applyNumberFormat="0" applyFont="0" applyFill="0" applyBorder="0" applyAlignment="0" applyProtection="0"/>
    <xf numFmtId="0" fontId="1" fillId="0" borderId="0"/>
    <xf numFmtId="224" fontId="1" fillId="0" borderId="0">
      <protection locked="0"/>
    </xf>
    <xf numFmtId="0" fontId="15" fillId="13" borderId="0" applyNumberFormat="0" applyBorder="0" applyAlignment="0" applyProtection="0">
      <alignment vertical="center"/>
    </xf>
    <xf numFmtId="0" fontId="95" fillId="30" borderId="0" applyNumberFormat="0" applyBorder="0" applyAlignment="0" applyProtection="0">
      <alignment vertical="center"/>
    </xf>
    <xf numFmtId="0" fontId="89" fillId="0" borderId="0"/>
    <xf numFmtId="0" fontId="15" fillId="17" borderId="0" applyNumberFormat="0" applyBorder="0" applyAlignment="0" applyProtection="0">
      <alignment vertical="center"/>
    </xf>
    <xf numFmtId="226" fontId="103" fillId="0" borderId="92" applyFill="0" applyBorder="0" applyAlignment="0" applyProtection="0"/>
    <xf numFmtId="0" fontId="117" fillId="0" borderId="76" applyNumberFormat="0" applyFill="0" applyAlignment="0" applyProtection="0">
      <alignment vertical="center"/>
    </xf>
    <xf numFmtId="0" fontId="89" fillId="0" borderId="0"/>
    <xf numFmtId="9" fontId="0" fillId="0" borderId="0" applyFont="0" applyFill="0" applyBorder="0" applyAlignment="0" applyProtection="0"/>
    <xf numFmtId="183" fontId="0" fillId="0" borderId="0" applyFill="0" applyBorder="0" applyAlignment="0"/>
    <xf numFmtId="0" fontId="89" fillId="0" borderId="0"/>
    <xf numFmtId="0" fontId="89" fillId="0" borderId="0"/>
    <xf numFmtId="182" fontId="14" fillId="16" borderId="0"/>
    <xf numFmtId="0" fontId="15" fillId="20" borderId="0" applyNumberFormat="0" applyBorder="0" applyAlignment="0" applyProtection="0">
      <alignment vertical="center"/>
    </xf>
    <xf numFmtId="182" fontId="14" fillId="12" borderId="0"/>
    <xf numFmtId="0" fontId="0" fillId="0" borderId="0"/>
    <xf numFmtId="0" fontId="0" fillId="0" borderId="0"/>
    <xf numFmtId="0" fontId="120" fillId="6" borderId="75" applyNumberFormat="0" applyAlignment="0" applyProtection="0">
      <alignment vertical="center"/>
    </xf>
    <xf numFmtId="0" fontId="0" fillId="0" borderId="0"/>
    <xf numFmtId="184" fontId="14" fillId="0" borderId="0" applyNumberFormat="0" applyFill="0" applyBorder="0" applyAlignment="0" applyProtection="0">
      <alignment horizontal="left"/>
    </xf>
    <xf numFmtId="0" fontId="140" fillId="15" borderId="0" applyNumberFormat="0" applyBorder="0" applyAlignment="0" applyProtection="0"/>
    <xf numFmtId="0" fontId="0" fillId="0" borderId="0"/>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0" fillId="0" borderId="0"/>
    <xf numFmtId="0" fontId="15" fillId="13" borderId="0" applyNumberFormat="0" applyBorder="0" applyAlignment="0" applyProtection="0">
      <alignment vertical="center"/>
    </xf>
    <xf numFmtId="0" fontId="0" fillId="0" borderId="0"/>
    <xf numFmtId="0" fontId="1" fillId="0" borderId="0"/>
    <xf numFmtId="0" fontId="183" fillId="0" borderId="7">
      <alignment horizontal="center"/>
    </xf>
    <xf numFmtId="0" fontId="1" fillId="0" borderId="0"/>
    <xf numFmtId="0" fontId="1" fillId="0" borderId="0"/>
    <xf numFmtId="0" fontId="1" fillId="0" borderId="0"/>
    <xf numFmtId="0" fontId="21" fillId="28" borderId="0" applyNumberFormat="0" applyBorder="0" applyAlignment="0" applyProtection="0">
      <alignment vertical="center"/>
    </xf>
    <xf numFmtId="0" fontId="1" fillId="0" borderId="0"/>
    <xf numFmtId="0" fontId="113" fillId="21"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0" fontId="1" fillId="0" borderId="0"/>
    <xf numFmtId="0" fontId="1" fillId="0" borderId="0"/>
    <xf numFmtId="0" fontId="95" fillId="21" borderId="0" applyNumberFormat="0" applyBorder="0" applyAlignment="0" applyProtection="0">
      <alignment vertical="center"/>
    </xf>
    <xf numFmtId="0" fontId="2" fillId="0" borderId="0" applyFill="0" applyBorder="0" applyAlignment="0"/>
    <xf numFmtId="0" fontId="0" fillId="0" borderId="0" applyNumberFormat="0" applyFont="0" applyFill="0" applyBorder="0" applyAlignment="0" applyProtection="0"/>
    <xf numFmtId="0" fontId="0" fillId="0" borderId="0" applyFill="0" applyBorder="0">
      <alignment horizontal="right"/>
    </xf>
    <xf numFmtId="0" fontId="0" fillId="0" borderId="0" applyFill="0" applyBorder="0">
      <alignment horizontal="right"/>
    </xf>
    <xf numFmtId="0" fontId="1" fillId="0" borderId="0"/>
    <xf numFmtId="0" fontId="1" fillId="0" borderId="0"/>
    <xf numFmtId="0" fontId="15" fillId="23" borderId="0" applyNumberFormat="0" applyBorder="0" applyAlignment="0" applyProtection="0">
      <alignment vertical="center"/>
    </xf>
    <xf numFmtId="0" fontId="1" fillId="0" borderId="0"/>
    <xf numFmtId="0" fontId="15" fillId="23" borderId="0" applyNumberFormat="0" applyBorder="0" applyAlignment="0" applyProtection="0">
      <alignment vertical="center"/>
    </xf>
    <xf numFmtId="0" fontId="90" fillId="0" borderId="0" applyNumberFormat="0" applyFill="0" applyBorder="0" applyAlignment="0" applyProtection="0">
      <alignment vertical="center"/>
    </xf>
    <xf numFmtId="0" fontId="1" fillId="0" borderId="0"/>
    <xf numFmtId="0" fontId="95" fillId="20" borderId="0" applyNumberFormat="0" applyBorder="0" applyAlignment="0" applyProtection="0">
      <alignment vertical="center"/>
    </xf>
    <xf numFmtId="0" fontId="90" fillId="0" borderId="0" applyNumberFormat="0" applyFill="0" applyBorder="0" applyAlignment="0" applyProtection="0">
      <alignment vertical="center"/>
    </xf>
    <xf numFmtId="0" fontId="1" fillId="0" borderId="0"/>
    <xf numFmtId="0" fontId="95" fillId="20" borderId="0" applyNumberFormat="0" applyBorder="0" applyAlignment="0" applyProtection="0">
      <alignment vertical="center"/>
    </xf>
    <xf numFmtId="0" fontId="1" fillId="0" borderId="0"/>
    <xf numFmtId="0" fontId="95" fillId="20" borderId="0" applyNumberFormat="0" applyBorder="0" applyAlignment="0" applyProtection="0">
      <alignment vertical="center"/>
    </xf>
    <xf numFmtId="0" fontId="1" fillId="0" borderId="0"/>
    <xf numFmtId="0" fontId="1" fillId="0" borderId="0"/>
    <xf numFmtId="0" fontId="15" fillId="20" borderId="0" applyNumberFormat="0" applyBorder="0" applyAlignment="0" applyProtection="0">
      <alignment vertical="center"/>
    </xf>
    <xf numFmtId="182" fontId="14" fillId="12"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6"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1" fillId="0" borderId="0"/>
    <xf numFmtId="0" fontId="14" fillId="0" borderId="0"/>
    <xf numFmtId="0" fontId="1" fillId="0" borderId="0"/>
    <xf numFmtId="0" fontId="14" fillId="0" borderId="0"/>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1" fillId="0" borderId="0"/>
    <xf numFmtId="0" fontId="15" fillId="20"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1" fillId="0" borderId="0"/>
    <xf numFmtId="0" fontId="15" fillId="23" borderId="0" applyNumberFormat="0" applyBorder="0" applyAlignment="0" applyProtection="0">
      <alignment vertical="center"/>
    </xf>
    <xf numFmtId="0" fontId="14" fillId="0" borderId="0"/>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88" fillId="0" borderId="0" applyNumberFormat="0" applyFont="0" applyFill="0" applyBorder="0" applyAlignment="0" applyProtection="0">
      <alignment horizontal="left"/>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 fillId="0" borderId="0"/>
    <xf numFmtId="0" fontId="1"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95" fillId="21" borderId="0" applyNumberFormat="0" applyBorder="0" applyAlignment="0" applyProtection="0">
      <alignment vertical="center"/>
    </xf>
    <xf numFmtId="0" fontId="0" fillId="0" borderId="0"/>
    <xf numFmtId="0" fontId="1" fillId="0" borderId="0"/>
    <xf numFmtId="0" fontId="14" fillId="0" borderId="0"/>
    <xf numFmtId="0" fontId="1" fillId="0" borderId="0"/>
    <xf numFmtId="0" fontId="14" fillId="0" borderId="0" applyNumberFormat="0" applyFill="0" applyBorder="0" applyAlignment="0" applyProtection="0">
      <alignment horizontal="left"/>
    </xf>
    <xf numFmtId="0" fontId="95" fillId="19" borderId="0" applyNumberFormat="0" applyBorder="0" applyAlignment="0" applyProtection="0">
      <alignment vertical="center"/>
    </xf>
    <xf numFmtId="0" fontId="1" fillId="0" borderId="0"/>
    <xf numFmtId="182" fontId="14" fillId="12" borderId="0"/>
    <xf numFmtId="0" fontId="15" fillId="6" borderId="0" applyNumberFormat="0" applyBorder="0" applyAlignment="0" applyProtection="0">
      <alignment vertical="center"/>
    </xf>
    <xf numFmtId="0" fontId="1" fillId="0" borderId="0"/>
    <xf numFmtId="0" fontId="1" fillId="0" borderId="0"/>
    <xf numFmtId="0" fontId="1" fillId="0" borderId="0"/>
    <xf numFmtId="43" fontId="1" fillId="0" borderId="0" applyFont="0" applyFill="0" applyBorder="0" applyAlignment="0" applyProtection="0"/>
    <xf numFmtId="0" fontId="2" fillId="0" borderId="0"/>
    <xf numFmtId="0" fontId="1" fillId="0" borderId="0"/>
    <xf numFmtId="0" fontId="0" fillId="0" borderId="0" applyNumberFormat="0" applyFont="0" applyFill="0" applyBorder="0" applyAlignment="0" applyProtection="0"/>
    <xf numFmtId="41" fontId="14" fillId="0" borderId="0" applyFont="0" applyFill="0" applyBorder="0" applyAlignment="0" applyProtection="0">
      <alignment vertical="center"/>
    </xf>
    <xf numFmtId="0" fontId="1" fillId="0" borderId="0"/>
    <xf numFmtId="0" fontId="1" fillId="0" borderId="0"/>
    <xf numFmtId="0" fontId="0" fillId="0" borderId="0" applyNumberFormat="0" applyFont="0" applyFill="0" applyBorder="0" applyAlignment="0" applyProtection="0"/>
    <xf numFmtId="0" fontId="111" fillId="0" borderId="0" applyNumberFormat="0" applyFill="0" applyBorder="0" applyAlignment="0">
      <protection locked="0"/>
    </xf>
    <xf numFmtId="0" fontId="1" fillId="0" borderId="0"/>
    <xf numFmtId="0" fontId="1" fillId="0" borderId="0"/>
    <xf numFmtId="0" fontId="15" fillId="3" borderId="0" applyNumberFormat="0" applyBorder="0" applyAlignment="0" applyProtection="0">
      <alignment vertical="center"/>
    </xf>
    <xf numFmtId="0" fontId="134" fillId="0" borderId="76" applyNumberFormat="0" applyFill="0" applyAlignment="0" applyProtection="0">
      <alignment vertical="center"/>
    </xf>
    <xf numFmtId="0" fontId="15" fillId="20" borderId="0" applyNumberFormat="0" applyBorder="0" applyAlignment="0" applyProtection="0">
      <alignment vertical="center"/>
    </xf>
    <xf numFmtId="0" fontId="1" fillId="0" borderId="0"/>
    <xf numFmtId="0" fontId="0" fillId="17" borderId="71" applyNumberFormat="0" applyFont="0" applyAlignment="0" applyProtection="0">
      <alignment vertical="center"/>
    </xf>
    <xf numFmtId="0" fontId="1" fillId="0" borderId="0"/>
    <xf numFmtId="0" fontId="15" fillId="25" borderId="0" applyNumberFormat="0" applyBorder="0" applyAlignment="0" applyProtection="0">
      <alignment vertical="center"/>
    </xf>
    <xf numFmtId="0" fontId="0" fillId="17" borderId="71" applyNumberFormat="0" applyFont="0" applyAlignment="0" applyProtection="0">
      <alignment vertical="center"/>
    </xf>
    <xf numFmtId="0" fontId="95" fillId="20" borderId="0" applyNumberFormat="0" applyBorder="0" applyAlignment="0" applyProtection="0">
      <alignment vertical="center"/>
    </xf>
    <xf numFmtId="0" fontId="1" fillId="0" borderId="0"/>
    <xf numFmtId="232" fontId="0" fillId="0" borderId="0" applyFont="0" applyFill="0" applyBorder="0" applyAlignment="0" applyProtection="0"/>
    <xf numFmtId="0" fontId="15" fillId="25" borderId="0" applyNumberFormat="0" applyBorder="0" applyAlignment="0" applyProtection="0">
      <alignment vertical="center"/>
    </xf>
    <xf numFmtId="10" fontId="6" fillId="0" borderId="0" applyFont="0" applyFill="0" applyBorder="0" applyAlignment="0" applyProtection="0"/>
    <xf numFmtId="0" fontId="95" fillId="20" borderId="0" applyNumberFormat="0" applyBorder="0" applyAlignment="0" applyProtection="0">
      <alignment vertical="center"/>
    </xf>
    <xf numFmtId="0" fontId="1" fillId="0" borderId="0"/>
    <xf numFmtId="0" fontId="95" fillId="29" borderId="0" applyNumberFormat="0" applyBorder="0" applyAlignment="0" applyProtection="0">
      <alignment vertical="center"/>
    </xf>
    <xf numFmtId="0" fontId="1" fillId="0" borderId="0"/>
    <xf numFmtId="0" fontId="97" fillId="0" borderId="0" applyNumberFormat="0" applyFill="0" applyBorder="0" applyAlignment="0" applyProtection="0">
      <alignment vertical="center"/>
    </xf>
    <xf numFmtId="0" fontId="15" fillId="3" borderId="0" applyNumberFormat="0" applyBorder="0" applyAlignment="0" applyProtection="0">
      <alignment vertical="center"/>
    </xf>
    <xf numFmtId="0" fontId="1" fillId="0" borderId="0"/>
    <xf numFmtId="0" fontId="1" fillId="0" borderId="0"/>
    <xf numFmtId="0" fontId="97" fillId="0" borderId="0" applyNumberFormat="0" applyFill="0" applyBorder="0" applyAlignment="0" applyProtection="0">
      <alignment vertical="center"/>
    </xf>
    <xf numFmtId="182" fontId="14" fillId="12" borderId="0"/>
    <xf numFmtId="38" fontId="103" fillId="13" borderId="0" applyNumberFormat="0" applyBorder="0" applyAlignment="0" applyProtection="0"/>
    <xf numFmtId="38" fontId="103" fillId="13" borderId="0" applyNumberFormat="0" applyBorder="0" applyAlignment="0" applyProtection="0"/>
    <xf numFmtId="0" fontId="15" fillId="3" borderId="0" applyNumberFormat="0" applyBorder="0" applyAlignment="0" applyProtection="0">
      <alignment vertical="center"/>
    </xf>
    <xf numFmtId="0" fontId="15" fillId="17" borderId="0" applyNumberFormat="0" applyBorder="0" applyAlignment="0" applyProtection="0">
      <alignment vertical="center"/>
    </xf>
    <xf numFmtId="182" fontId="14" fillId="16" borderId="0"/>
    <xf numFmtId="0" fontId="1" fillId="0" borderId="0"/>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13" fillId="31" borderId="0" applyNumberFormat="0" applyBorder="0" applyAlignment="0" applyProtection="0">
      <alignment vertical="center"/>
    </xf>
    <xf numFmtId="0" fontId="1" fillId="0" borderId="0"/>
    <xf numFmtId="0" fontId="1" fillId="0" borderId="0"/>
    <xf numFmtId="182" fontId="14" fillId="12" borderId="0"/>
    <xf numFmtId="182" fontId="14" fillId="12" borderId="0"/>
    <xf numFmtId="0" fontId="100" fillId="2" borderId="0" applyNumberFormat="0" applyBorder="0" applyAlignment="0" applyProtection="0">
      <alignment vertical="center"/>
    </xf>
    <xf numFmtId="0" fontId="15" fillId="15" borderId="0" applyNumberFormat="0" applyBorder="0" applyAlignment="0" applyProtection="0">
      <alignment vertical="center"/>
    </xf>
    <xf numFmtId="0" fontId="1" fillId="0" borderId="0"/>
    <xf numFmtId="182" fontId="14" fillId="12" borderId="0"/>
    <xf numFmtId="176" fontId="14" fillId="12" borderId="0"/>
    <xf numFmtId="0" fontId="15" fillId="15" borderId="0" applyNumberFormat="0" applyBorder="0" applyAlignment="0" applyProtection="0">
      <alignment vertical="center"/>
    </xf>
    <xf numFmtId="0" fontId="1" fillId="0" borderId="0"/>
    <xf numFmtId="182" fontId="14" fillId="12" borderId="0"/>
    <xf numFmtId="176" fontId="14" fillId="12" borderId="0"/>
    <xf numFmtId="0" fontId="1" fillId="0" borderId="0"/>
    <xf numFmtId="0" fontId="1" fillId="0" borderId="0"/>
    <xf numFmtId="0" fontId="1" fillId="0" borderId="0"/>
    <xf numFmtId="0" fontId="1" fillId="0" borderId="0"/>
    <xf numFmtId="39" fontId="101" fillId="0" borderId="0" applyFont="0" applyFill="0" applyBorder="0" applyAlignment="0" applyProtection="0"/>
    <xf numFmtId="39" fontId="101" fillId="0" borderId="0" applyFont="0" applyFill="0" applyBorder="0" applyAlignment="0" applyProtection="0"/>
    <xf numFmtId="0" fontId="14" fillId="0" borderId="0">
      <alignment vertical="center"/>
    </xf>
    <xf numFmtId="0" fontId="130" fillId="0" borderId="80" applyNumberFormat="0" applyFill="0" applyAlignment="0" applyProtection="0">
      <alignment vertical="center"/>
    </xf>
    <xf numFmtId="0" fontId="1" fillId="0" borderId="0"/>
    <xf numFmtId="0" fontId="15" fillId="23"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 fillId="0" borderId="0"/>
    <xf numFmtId="0" fontId="95" fillId="23"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95" fillId="20"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 fillId="0" borderId="0">
      <protection locked="0"/>
    </xf>
    <xf numFmtId="191" fontId="1" fillId="0" borderId="0" applyFont="0" applyFill="0" applyBorder="0" applyAlignment="0" applyProtection="0"/>
    <xf numFmtId="191" fontId="1" fillId="0" borderId="0" applyFont="0" applyFill="0" applyBorder="0" applyAlignment="0" applyProtection="0"/>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1" fillId="0" borderId="0">
      <protection locked="0"/>
    </xf>
    <xf numFmtId="0" fontId="98" fillId="20" borderId="0" applyNumberFormat="0" applyBorder="0" applyAlignment="0" applyProtection="0">
      <alignment vertical="center"/>
    </xf>
    <xf numFmtId="0" fontId="0" fillId="0" borderId="0"/>
    <xf numFmtId="0" fontId="1" fillId="0" borderId="0">
      <protection locked="0"/>
    </xf>
    <xf numFmtId="0" fontId="15" fillId="23" borderId="0" applyNumberFormat="0" applyBorder="0" applyAlignment="0" applyProtection="0">
      <alignment vertical="center"/>
    </xf>
    <xf numFmtId="0" fontId="1" fillId="0" borderId="0">
      <protection locked="0"/>
    </xf>
    <xf numFmtId="0" fontId="98" fillId="15" borderId="0" applyNumberFormat="0" applyBorder="0" applyAlignment="0" applyProtection="0">
      <alignment vertical="center"/>
    </xf>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15" fillId="23" borderId="0" applyNumberFormat="0" applyBorder="0" applyAlignment="0" applyProtection="0">
      <alignment vertical="center"/>
    </xf>
    <xf numFmtId="0" fontId="1" fillId="0" borderId="0">
      <protection locked="0"/>
    </xf>
    <xf numFmtId="0" fontId="92" fillId="0" borderId="0" applyNumberFormat="0" applyFill="0">
      <alignment horizontal="left" vertical="center"/>
    </xf>
    <xf numFmtId="0" fontId="92" fillId="0" borderId="0" applyNumberFormat="0" applyFill="0">
      <alignment horizontal="left" vertical="center"/>
    </xf>
    <xf numFmtId="0" fontId="0" fillId="0" borderId="0" applyNumberFormat="0" applyFont="0" applyFill="0" applyBorder="0" applyAlignment="0" applyProtection="0"/>
    <xf numFmtId="0" fontId="1" fillId="0" borderId="0">
      <protection locked="0"/>
    </xf>
    <xf numFmtId="0" fontId="1" fillId="0" borderId="0">
      <protection locked="0"/>
    </xf>
    <xf numFmtId="0" fontId="1" fillId="0" borderId="0">
      <protection locked="0"/>
    </xf>
    <xf numFmtId="0" fontId="6" fillId="0" borderId="0" applyNumberFormat="0" applyFill="0" applyBorder="0" applyAlignment="0" applyProtection="0">
      <alignment horizontal="left"/>
    </xf>
    <xf numFmtId="0" fontId="1" fillId="0" borderId="0">
      <protection locked="0"/>
    </xf>
    <xf numFmtId="0" fontId="0" fillId="18" borderId="0" applyNumberFormat="0" applyFont="0" applyBorder="0" applyAlignment="0" applyProtection="0">
      <alignment horizontal="right"/>
    </xf>
    <xf numFmtId="0" fontId="0" fillId="18" borderId="0" applyNumberFormat="0" applyFont="0" applyBorder="0" applyAlignment="0" applyProtection="0">
      <alignment horizontal="right"/>
    </xf>
    <xf numFmtId="0" fontId="181" fillId="0" borderId="89" applyNumberFormat="0" applyFill="0" applyAlignment="0" applyProtection="0"/>
    <xf numFmtId="0" fontId="1" fillId="0" borderId="0" applyNumberFormat="0" applyFill="0" applyBorder="0" applyAlignment="0" applyProtection="0"/>
    <xf numFmtId="0" fontId="15" fillId="20" borderId="0" applyNumberFormat="0" applyBorder="0" applyAlignment="0" applyProtection="0">
      <alignment vertical="center"/>
    </xf>
    <xf numFmtId="39" fontId="14" fillId="0" borderId="0"/>
    <xf numFmtId="0" fontId="89" fillId="0" borderId="0"/>
    <xf numFmtId="0" fontId="15" fillId="20" borderId="0" applyNumberFormat="0" applyBorder="0" applyAlignment="0" applyProtection="0">
      <alignment vertical="center"/>
    </xf>
    <xf numFmtId="184" fontId="14" fillId="0" borderId="0" applyNumberFormat="0" applyFill="0" applyBorder="0" applyAlignment="0" applyProtection="0">
      <alignment horizontal="left"/>
    </xf>
    <xf numFmtId="0" fontId="89" fillId="0" borderId="0"/>
    <xf numFmtId="182" fontId="14" fillId="16" borderId="0"/>
    <xf numFmtId="0" fontId="1" fillId="0" borderId="0"/>
    <xf numFmtId="0" fontId="1" fillId="0" borderId="0">
      <protection locked="0"/>
    </xf>
    <xf numFmtId="0" fontId="14" fillId="0" borderId="0"/>
    <xf numFmtId="0" fontId="209" fillId="22" borderId="0" applyNumberFormat="0" applyBorder="0" applyAlignment="0" applyProtection="0"/>
    <xf numFmtId="0" fontId="0" fillId="0" borderId="0">
      <alignment horizontal="centerContinuous"/>
    </xf>
    <xf numFmtId="0" fontId="14" fillId="0" borderId="0"/>
    <xf numFmtId="0" fontId="0" fillId="0" borderId="0" applyNumberFormat="0" applyFont="0" applyFill="0" applyBorder="0" applyAlignment="0" applyProtection="0"/>
    <xf numFmtId="0" fontId="15" fillId="23"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4" fillId="0" borderId="0"/>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4" fillId="0" borderId="0"/>
    <xf numFmtId="0" fontId="123"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5" fillId="13" borderId="0" applyNumberFormat="0" applyBorder="0" applyAlignment="0" applyProtection="0">
      <alignment vertical="center"/>
    </xf>
    <xf numFmtId="0" fontId="104" fillId="0" borderId="79" applyNumberFormat="0" applyFill="0" applyAlignment="0" applyProtection="0">
      <alignment vertical="center"/>
    </xf>
    <xf numFmtId="176" fontId="14" fillId="16" borderId="0"/>
    <xf numFmtId="0" fontId="14" fillId="0" borderId="0"/>
    <xf numFmtId="0" fontId="14" fillId="0" borderId="0"/>
    <xf numFmtId="176" fontId="14" fillId="16" borderId="0"/>
    <xf numFmtId="0" fontId="14" fillId="0" borderId="0"/>
    <xf numFmtId="0" fontId="15" fillId="17" borderId="0" applyNumberFormat="0" applyBorder="0" applyAlignment="0" applyProtection="0">
      <alignment vertical="center"/>
    </xf>
    <xf numFmtId="39" fontId="14" fillId="0" borderId="0"/>
    <xf numFmtId="0" fontId="0" fillId="0" borderId="0" applyNumberFormat="0" applyFont="0" applyFill="0" applyBorder="0" applyAlignment="0" applyProtection="0"/>
    <xf numFmtId="0" fontId="14" fillId="0" borderId="0"/>
    <xf numFmtId="0" fontId="116" fillId="2" borderId="0" applyNumberFormat="0" applyBorder="0" applyAlignment="0" applyProtection="0">
      <alignment vertical="center"/>
    </xf>
    <xf numFmtId="0" fontId="93" fillId="0" borderId="72" applyNumberFormat="0" applyFill="0" applyAlignment="0" applyProtection="0">
      <alignment vertical="center"/>
    </xf>
    <xf numFmtId="0" fontId="0" fillId="0" borderId="0" applyNumberFormat="0" applyFont="0" applyFill="0" applyBorder="0" applyAlignment="0" applyProtection="0"/>
    <xf numFmtId="183" fontId="0" fillId="0" borderId="0" applyFill="0" applyBorder="0" applyAlignment="0"/>
    <xf numFmtId="0" fontId="109" fillId="17" borderId="0" applyNumberFormat="0" applyBorder="0" applyAlignment="0" applyProtection="0"/>
    <xf numFmtId="0" fontId="14" fillId="0" borderId="0"/>
    <xf numFmtId="0" fontId="14" fillId="0" borderId="0"/>
    <xf numFmtId="0" fontId="14" fillId="0" borderId="0"/>
    <xf numFmtId="0" fontId="95" fillId="23" borderId="0" applyNumberFormat="0" applyBorder="0" applyAlignment="0" applyProtection="0">
      <alignment vertical="center"/>
    </xf>
    <xf numFmtId="0" fontId="14" fillId="0" borderId="0" applyNumberFormat="0" applyFill="0" applyBorder="0" applyAlignment="0" applyProtection="0">
      <alignment horizontal="left"/>
    </xf>
    <xf numFmtId="0" fontId="0" fillId="0" borderId="0"/>
    <xf numFmtId="0" fontId="15" fillId="6" borderId="0" applyNumberFormat="0" applyBorder="0" applyAlignment="0" applyProtection="0">
      <alignment vertical="center"/>
    </xf>
    <xf numFmtId="0" fontId="14" fillId="0" borderId="0"/>
    <xf numFmtId="0"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93" fillId="0" borderId="72" applyNumberFormat="0" applyFill="0" applyAlignment="0" applyProtection="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03" fillId="6" borderId="7" applyNumberFormat="0" applyBorder="0" applyAlignment="0" applyProtection="0"/>
    <xf numFmtId="0" fontId="15" fillId="6" borderId="0" applyNumberFormat="0" applyBorder="0" applyAlignment="0" applyProtection="0">
      <alignment vertical="center"/>
    </xf>
    <xf numFmtId="0" fontId="14" fillId="0" borderId="0"/>
    <xf numFmtId="0" fontId="15" fillId="6" borderId="0" applyNumberFormat="0" applyBorder="0" applyAlignment="0" applyProtection="0">
      <alignment vertical="center"/>
    </xf>
    <xf numFmtId="0" fontId="104" fillId="0" borderId="79" applyNumberFormat="0" applyFill="0" applyAlignment="0" applyProtection="0">
      <alignment vertical="center"/>
    </xf>
    <xf numFmtId="182" fontId="14" fillId="16" borderId="0"/>
    <xf numFmtId="0" fontId="128" fillId="0" borderId="0">
      <alignment vertical="top"/>
    </xf>
    <xf numFmtId="176" fontId="14" fillId="12" borderId="0"/>
    <xf numFmtId="0" fontId="15" fillId="13" borderId="0" applyNumberFormat="0" applyBorder="0" applyAlignment="0" applyProtection="0">
      <alignment vertical="center"/>
    </xf>
    <xf numFmtId="0" fontId="15" fillId="3" borderId="0" applyNumberFormat="0" applyBorder="0" applyAlignment="0" applyProtection="0">
      <alignment vertical="center"/>
    </xf>
    <xf numFmtId="0" fontId="14" fillId="0" borderId="0"/>
    <xf numFmtId="176" fontId="14" fillId="12" borderId="0"/>
    <xf numFmtId="0" fontId="15" fillId="13" borderId="0" applyNumberFormat="0" applyBorder="0" applyAlignment="0" applyProtection="0">
      <alignment vertical="center"/>
    </xf>
    <xf numFmtId="176" fontId="14" fillId="16" borderId="0"/>
    <xf numFmtId="176" fontId="14" fillId="16" borderId="0"/>
    <xf numFmtId="0" fontId="14" fillId="0" borderId="0"/>
    <xf numFmtId="0" fontId="0" fillId="0" borderId="0" applyNumberFormat="0" applyFont="0" applyFill="0" applyBorder="0" applyAlignment="0" applyProtection="0"/>
    <xf numFmtId="0" fontId="1" fillId="0" borderId="0">
      <protection locked="0"/>
    </xf>
    <xf numFmtId="0" fontId="1" fillId="0" borderId="0">
      <protection locked="0"/>
    </xf>
    <xf numFmtId="0" fontId="98" fillId="18" borderId="0" applyNumberFormat="0" applyBorder="0" applyAlignment="0" applyProtection="0">
      <alignment vertical="center"/>
    </xf>
    <xf numFmtId="0" fontId="1" fillId="0" borderId="0">
      <protection locked="0"/>
    </xf>
    <xf numFmtId="0" fontId="0" fillId="0" borderId="0"/>
    <xf numFmtId="9" fontId="14" fillId="0" borderId="0" applyFont="0" applyFill="0" applyBorder="0" applyAlignment="0" applyProtection="0">
      <alignment vertical="center"/>
    </xf>
    <xf numFmtId="0" fontId="15" fillId="13" borderId="0" applyNumberFormat="0" applyBorder="0" applyAlignment="0" applyProtection="0">
      <alignment vertical="center"/>
    </xf>
    <xf numFmtId="0" fontId="1" fillId="0" borderId="0"/>
    <xf numFmtId="0" fontId="14" fillId="0" borderId="0"/>
    <xf numFmtId="0" fontId="14" fillId="0" borderId="0"/>
    <xf numFmtId="0" fontId="15" fillId="1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2" fillId="0" borderId="0"/>
    <xf numFmtId="176" fontId="14" fillId="16" borderId="0"/>
    <xf numFmtId="176" fontId="14" fillId="16"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0" fillId="0" borderId="0"/>
    <xf numFmtId="176" fontId="14" fillId="16" borderId="0"/>
    <xf numFmtId="176" fontId="14" fillId="16" borderId="0"/>
    <xf numFmtId="0" fontId="15" fillId="6" borderId="0" applyNumberFormat="0" applyBorder="0" applyAlignment="0" applyProtection="0">
      <alignment vertical="center"/>
    </xf>
    <xf numFmtId="0" fontId="14" fillId="0" borderId="0"/>
    <xf numFmtId="176" fontId="14" fillId="16" borderId="0"/>
    <xf numFmtId="0" fontId="0" fillId="0" borderId="0"/>
    <xf numFmtId="0" fontId="123" fillId="22" borderId="0" applyNumberFormat="0" applyBorder="0" applyAlignment="0" applyProtection="0">
      <alignment vertical="center"/>
    </xf>
    <xf numFmtId="0" fontId="1" fillId="0" borderId="0">
      <protection locked="0"/>
    </xf>
    <xf numFmtId="0" fontId="15" fillId="20" borderId="0" applyNumberFormat="0" applyBorder="0" applyAlignment="0" applyProtection="0">
      <alignment vertical="center"/>
    </xf>
    <xf numFmtId="0" fontId="1" fillId="0" borderId="0">
      <protection locked="0"/>
    </xf>
    <xf numFmtId="0" fontId="0" fillId="0" borderId="0" applyNumberFormat="0" applyFont="0" applyFill="0" applyBorder="0" applyAlignment="0" applyProtection="0"/>
    <xf numFmtId="0" fontId="0" fillId="0" borderId="0"/>
    <xf numFmtId="0" fontId="0" fillId="0" borderId="0"/>
    <xf numFmtId="0" fontId="113" fillId="35" borderId="0" applyNumberFormat="0" applyBorder="0" applyAlignment="0" applyProtection="0">
      <alignment vertical="center"/>
    </xf>
    <xf numFmtId="0" fontId="0" fillId="0" borderId="0"/>
    <xf numFmtId="0" fontId="89" fillId="0" borderId="0"/>
    <xf numFmtId="0" fontId="0" fillId="0" borderId="0"/>
    <xf numFmtId="0" fontId="0" fillId="0" borderId="0" applyNumberFormat="0" applyFont="0" applyFill="0" applyBorder="0" applyAlignment="0" applyProtection="0"/>
    <xf numFmtId="0" fontId="14" fillId="0" borderId="0"/>
    <xf numFmtId="0" fontId="14" fillId="0" borderId="0" applyNumberFormat="0" applyFont="0"/>
    <xf numFmtId="0" fontId="0" fillId="0" borderId="0" applyNumberFormat="0" applyFont="0" applyFill="0" applyBorder="0" applyAlignment="0" applyProtection="0"/>
    <xf numFmtId="0" fontId="14" fillId="0" borderId="0"/>
    <xf numFmtId="0" fontId="14" fillId="0" borderId="0"/>
    <xf numFmtId="0" fontId="14" fillId="0" borderId="0"/>
    <xf numFmtId="182" fontId="14" fillId="16" borderId="0"/>
    <xf numFmtId="0" fontId="14" fillId="0" borderId="0"/>
    <xf numFmtId="195" fontId="1" fillId="0" borderId="0" applyFill="0" applyBorder="0" applyAlignment="0"/>
    <xf numFmtId="0" fontId="2" fillId="0" borderId="0"/>
    <xf numFmtId="0" fontId="14" fillId="0" borderId="0"/>
    <xf numFmtId="0" fontId="113" fillId="34" borderId="0" applyNumberFormat="0" applyBorder="0" applyAlignment="0" applyProtection="0">
      <alignment vertical="center"/>
    </xf>
    <xf numFmtId="195" fontId="1" fillId="0" borderId="0" applyFill="0" applyBorder="0" applyAlignment="0"/>
    <xf numFmtId="0" fontId="14" fillId="0" borderId="0"/>
    <xf numFmtId="0" fontId="0" fillId="0" borderId="0" applyNumberFormat="0" applyFont="0" applyFill="0" applyBorder="0" applyAlignment="0" applyProtection="0"/>
    <xf numFmtId="0" fontId="14" fillId="0" borderId="0"/>
    <xf numFmtId="0" fontId="14" fillId="0" borderId="0"/>
    <xf numFmtId="0" fontId="14" fillId="0" borderId="0"/>
    <xf numFmtId="182" fontId="14" fillId="16" borderId="0"/>
    <xf numFmtId="0" fontId="14" fillId="0" borderId="0"/>
    <xf numFmtId="0" fontId="120" fillId="6" borderId="75" applyNumberFormat="0" applyAlignment="0" applyProtection="0">
      <alignment vertical="center"/>
    </xf>
    <xf numFmtId="0" fontId="95" fillId="23" borderId="0" applyNumberFormat="0" applyBorder="0" applyAlignment="0" applyProtection="0">
      <alignment vertical="center"/>
    </xf>
    <xf numFmtId="0" fontId="89" fillId="0" borderId="0"/>
    <xf numFmtId="0" fontId="0" fillId="0" borderId="0" applyNumberFormat="0" applyFont="0" applyFill="0" applyBorder="0" applyAlignment="0" applyProtection="0"/>
    <xf numFmtId="0" fontId="95" fillId="23" borderId="0" applyNumberFormat="0" applyBorder="0" applyAlignment="0" applyProtection="0">
      <alignment vertical="center"/>
    </xf>
    <xf numFmtId="0" fontId="89" fillId="0" borderId="0"/>
    <xf numFmtId="0" fontId="1" fillId="0" borderId="0"/>
    <xf numFmtId="0" fontId="89" fillId="0" borderId="0"/>
    <xf numFmtId="0" fontId="0" fillId="0" borderId="0" applyNumberFormat="0" applyFont="0" applyFill="0" applyBorder="0" applyAlignment="0" applyProtection="0"/>
    <xf numFmtId="0" fontId="0" fillId="0" borderId="0"/>
    <xf numFmtId="0" fontId="0" fillId="0" borderId="0"/>
    <xf numFmtId="0" fontId="0" fillId="0" borderId="0"/>
    <xf numFmtId="0" fontId="0" fillId="0" borderId="0"/>
    <xf numFmtId="0" fontId="14" fillId="0" borderId="0">
      <alignment vertical="center"/>
    </xf>
    <xf numFmtId="0" fontId="103" fillId="6" borderId="7" applyNumberFormat="0" applyBorder="0" applyAlignment="0" applyProtection="0"/>
    <xf numFmtId="0" fontId="0" fillId="0" borderId="0"/>
    <xf numFmtId="0" fontId="0" fillId="0" borderId="0"/>
    <xf numFmtId="0" fontId="0" fillId="0" borderId="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0" fillId="0" borderId="0"/>
    <xf numFmtId="0" fontId="0" fillId="0" borderId="0"/>
    <xf numFmtId="0" fontId="0" fillId="0" borderId="0"/>
    <xf numFmtId="0" fontId="15" fillId="23" borderId="0" applyNumberFormat="0" applyBorder="0" applyAlignment="0" applyProtection="0">
      <alignment vertical="center"/>
    </xf>
    <xf numFmtId="0" fontId="0" fillId="0" borderId="0"/>
    <xf numFmtId="39" fontId="0" fillId="0" borderId="0" applyFont="0" applyFill="0" applyBorder="0" applyAlignment="0" applyProtection="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23" borderId="0" applyNumberFormat="0" applyBorder="0" applyAlignment="0" applyProtection="0">
      <alignment vertical="center"/>
    </xf>
    <xf numFmtId="0" fontId="2" fillId="0" borderId="0" applyFill="0" applyBorder="0" applyAlignment="0"/>
    <xf numFmtId="0" fontId="0" fillId="0" borderId="0"/>
    <xf numFmtId="39" fontId="14" fillId="0" borderId="0"/>
    <xf numFmtId="0" fontId="15" fillId="6" borderId="0" applyNumberFormat="0" applyBorder="0" applyAlignment="0" applyProtection="0">
      <alignment vertical="center"/>
    </xf>
    <xf numFmtId="4" fontId="128" fillId="36" borderId="73" applyNumberFormat="0" applyProtection="0">
      <alignment horizontal="right" vertical="center"/>
    </xf>
    <xf numFmtId="0" fontId="14" fillId="0" borderId="0"/>
    <xf numFmtId="0" fontId="1" fillId="0" borderId="0" applyNumberFormat="0" applyFill="0" applyBorder="0" applyAlignment="0" applyProtection="0"/>
    <xf numFmtId="0" fontId="0" fillId="0" borderId="0"/>
    <xf numFmtId="0" fontId="0" fillId="0" borderId="0"/>
    <xf numFmtId="0" fontId="15" fillId="20" borderId="0" applyNumberFormat="0" applyBorder="0" applyAlignment="0" applyProtection="0">
      <alignment vertical="center"/>
    </xf>
    <xf numFmtId="0" fontId="1" fillId="0" borderId="0"/>
    <xf numFmtId="4" fontId="126" fillId="0" borderId="0">
      <alignment vertical="center"/>
    </xf>
    <xf numFmtId="0" fontId="14" fillId="0" borderId="0">
      <alignment vertical="center"/>
    </xf>
    <xf numFmtId="0" fontId="0" fillId="0" borderId="0"/>
    <xf numFmtId="0" fontId="2" fillId="0" borderId="0" applyFill="0" applyBorder="0" applyAlignment="0"/>
    <xf numFmtId="0" fontId="0" fillId="0" borderId="0" applyNumberFormat="0" applyFont="0" applyFill="0" applyBorder="0" applyAlignment="0" applyProtection="0"/>
    <xf numFmtId="0" fontId="104" fillId="0" borderId="0" applyNumberFormat="0" applyFill="0" applyBorder="0" applyAlignment="0" applyProtection="0">
      <alignment vertical="center"/>
    </xf>
    <xf numFmtId="0" fontId="1" fillId="0" borderId="0"/>
    <xf numFmtId="0" fontId="2" fillId="0" borderId="0"/>
    <xf numFmtId="0" fontId="0" fillId="0" borderId="0"/>
    <xf numFmtId="0" fontId="95" fillId="20" borderId="0" applyNumberFormat="0" applyBorder="0" applyAlignment="0" applyProtection="0">
      <alignment vertical="center"/>
    </xf>
    <xf numFmtId="0" fontId="89" fillId="0" borderId="0"/>
    <xf numFmtId="183" fontId="0" fillId="0" borderId="0" applyFill="0" applyBorder="0" applyAlignment="0"/>
    <xf numFmtId="0" fontId="140" fillId="20" borderId="0" applyNumberFormat="0" applyBorder="0" applyAlignment="0" applyProtection="0"/>
    <xf numFmtId="0" fontId="0" fillId="0" borderId="0"/>
    <xf numFmtId="0" fontId="0" fillId="0" borderId="0"/>
    <xf numFmtId="0" fontId="0" fillId="0" borderId="0"/>
    <xf numFmtId="0" fontId="0" fillId="0" borderId="0" applyNumberFormat="0" applyFont="0" applyFill="0" applyBorder="0" applyAlignment="0" applyProtection="0"/>
    <xf numFmtId="0" fontId="0" fillId="0" borderId="0"/>
    <xf numFmtId="0" fontId="95" fillId="21" borderId="0" applyNumberFormat="0" applyBorder="0" applyAlignment="0" applyProtection="0">
      <alignment vertical="center"/>
    </xf>
    <xf numFmtId="0" fontId="0" fillId="0" borderId="0"/>
    <xf numFmtId="182" fontId="14" fillId="16" borderId="0"/>
    <xf numFmtId="10" fontId="0" fillId="0" borderId="0" applyFont="0" applyFill="0" applyBorder="0" applyAlignment="0" applyProtection="0"/>
    <xf numFmtId="0" fontId="1" fillId="0" borderId="0" applyNumberFormat="0" applyFill="0" applyBorder="0" applyAlignment="0" applyProtection="0"/>
    <xf numFmtId="0" fontId="15" fillId="20" borderId="0" applyNumberFormat="0" applyBorder="0" applyAlignment="0" applyProtection="0">
      <alignment vertical="center"/>
    </xf>
    <xf numFmtId="38" fontId="139" fillId="0" borderId="0"/>
    <xf numFmtId="0" fontId="89" fillId="0" borderId="0">
      <protection locked="0"/>
    </xf>
    <xf numFmtId="0" fontId="104" fillId="0" borderId="79" applyNumberFormat="0" applyFill="0" applyAlignment="0" applyProtection="0">
      <alignment vertical="center"/>
    </xf>
    <xf numFmtId="176" fontId="14" fillId="16" borderId="0"/>
    <xf numFmtId="0" fontId="0" fillId="0" borderId="0"/>
    <xf numFmtId="0" fontId="14" fillId="0" borderId="0"/>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0" fillId="0" borderId="0"/>
    <xf numFmtId="0" fontId="15" fillId="6" borderId="0" applyNumberFormat="0" applyBorder="0" applyAlignment="0" applyProtection="0">
      <alignment vertical="center"/>
    </xf>
    <xf numFmtId="0" fontId="117" fillId="0" borderId="76" applyNumberFormat="0" applyFill="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protection locked="0"/>
    </xf>
    <xf numFmtId="0" fontId="0" fillId="0" borderId="0" applyNumberFormat="0" applyFont="0" applyFill="0" applyBorder="0" applyAlignment="0" applyProtection="0"/>
    <xf numFmtId="0" fontId="1" fillId="0" borderId="0">
      <protection locked="0"/>
    </xf>
    <xf numFmtId="0" fontId="0" fillId="0" borderId="0" applyFill="0" applyBorder="0">
      <alignment horizontal="right"/>
    </xf>
    <xf numFmtId="0" fontId="95" fillId="27" borderId="0" applyNumberFormat="0" applyBorder="0" applyAlignment="0" applyProtection="0">
      <alignment vertical="center"/>
    </xf>
    <xf numFmtId="0" fontId="1" fillId="0" borderId="0">
      <protection locked="0"/>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 fillId="0" borderId="0">
      <protection locked="0"/>
    </xf>
    <xf numFmtId="0" fontId="14" fillId="0" borderId="0">
      <alignment vertical="center"/>
    </xf>
    <xf numFmtId="0" fontId="1" fillId="0" borderId="0">
      <protection locked="0"/>
    </xf>
    <xf numFmtId="0" fontId="0" fillId="0" borderId="0" applyNumberFormat="0" applyFont="0" applyFill="0" applyBorder="0" applyAlignment="0" applyProtection="0"/>
    <xf numFmtId="0" fontId="14" fillId="0" borderId="0"/>
    <xf numFmtId="0" fontId="0" fillId="0" borderId="0"/>
    <xf numFmtId="0" fontId="14" fillId="0" borderId="0"/>
    <xf numFmtId="182" fontId="14" fillId="16" borderId="0"/>
    <xf numFmtId="0" fontId="14" fillId="0" borderId="0"/>
    <xf numFmtId="182" fontId="14" fillId="16" borderId="0"/>
    <xf numFmtId="0" fontId="14" fillId="0" borderId="0"/>
    <xf numFmtId="0" fontId="14" fillId="0" borderId="0"/>
    <xf numFmtId="0" fontId="14" fillId="0" borderId="0"/>
    <xf numFmtId="0" fontId="95" fillId="21" borderId="0" applyNumberFormat="0" applyBorder="0" applyAlignment="0" applyProtection="0">
      <alignment vertical="center"/>
    </xf>
    <xf numFmtId="0" fontId="14" fillId="0" borderId="0"/>
    <xf numFmtId="0" fontId="14"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 fillId="18" borderId="73" applyNumberFormat="0" applyProtection="0">
      <alignment horizontal="left" vertical="center" indent="1"/>
    </xf>
    <xf numFmtId="0" fontId="14" fillId="0" borderId="0"/>
    <xf numFmtId="0" fontId="15" fillId="20" borderId="0" applyNumberFormat="0" applyBorder="0" applyAlignment="0" applyProtection="0">
      <alignment vertical="center"/>
    </xf>
    <xf numFmtId="0" fontId="95" fillId="13" borderId="0" applyNumberFormat="0" applyBorder="0" applyAlignment="0" applyProtection="0">
      <alignment vertical="center"/>
    </xf>
    <xf numFmtId="0" fontId="95" fillId="21" borderId="0" applyNumberFormat="0" applyBorder="0" applyAlignment="0" applyProtection="0">
      <alignment vertical="center"/>
    </xf>
    <xf numFmtId="0" fontId="14" fillId="0" borderId="0"/>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04" fillId="0" borderId="0" applyNumberFormat="0" applyFill="0" applyBorder="0" applyAlignment="0" applyProtection="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95" fillId="13" borderId="0" applyNumberFormat="0" applyBorder="0" applyAlignment="0" applyProtection="0">
      <alignment vertical="center"/>
    </xf>
    <xf numFmtId="0" fontId="95" fillId="21" borderId="0" applyNumberFormat="0" applyBorder="0" applyAlignment="0" applyProtection="0">
      <alignment vertical="center"/>
    </xf>
    <xf numFmtId="0" fontId="14" fillId="0" borderId="0"/>
    <xf numFmtId="0" fontId="15" fillId="3" borderId="0" applyNumberFormat="0" applyBorder="0" applyAlignment="0" applyProtection="0">
      <alignment vertical="center"/>
    </xf>
    <xf numFmtId="0" fontId="14" fillId="0" borderId="0"/>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15" fillId="13" borderId="0" applyNumberFormat="0" applyBorder="0" applyAlignment="0" applyProtection="0">
      <alignment vertical="center"/>
    </xf>
    <xf numFmtId="0" fontId="0" fillId="0" borderId="0"/>
    <xf numFmtId="0" fontId="15" fillId="13" borderId="0" applyNumberFormat="0" applyBorder="0" applyAlignment="0" applyProtection="0">
      <alignment vertical="center"/>
    </xf>
    <xf numFmtId="0" fontId="112" fillId="24" borderId="74" applyNumberFormat="0" applyAlignment="0" applyProtection="0">
      <alignment vertical="center"/>
    </xf>
    <xf numFmtId="0" fontId="1" fillId="0" borderId="0"/>
    <xf numFmtId="0" fontId="1" fillId="0" borderId="0"/>
    <xf numFmtId="0" fontId="0" fillId="0" borderId="0"/>
    <xf numFmtId="0" fontId="0" fillId="0" borderId="0"/>
    <xf numFmtId="0" fontId="2" fillId="0" borderId="0"/>
    <xf numFmtId="0" fontId="15" fillId="17" borderId="0" applyNumberFormat="0" applyBorder="0" applyAlignment="0" applyProtection="0">
      <alignment vertical="center"/>
    </xf>
    <xf numFmtId="0" fontId="1" fillId="0" borderId="0"/>
    <xf numFmtId="0" fontId="1" fillId="0" borderId="0"/>
    <xf numFmtId="0" fontId="0" fillId="0" borderId="0" applyNumberFormat="0" applyFont="0" applyFill="0" applyBorder="0" applyAlignment="0" applyProtection="0"/>
    <xf numFmtId="0" fontId="0" fillId="0" borderId="0"/>
    <xf numFmtId="0" fontId="15" fillId="20" borderId="0" applyNumberFormat="0" applyBorder="0" applyAlignment="0" applyProtection="0">
      <alignment vertical="center"/>
    </xf>
    <xf numFmtId="0" fontId="95" fillId="13" borderId="0" applyNumberFormat="0" applyBorder="0" applyAlignment="0" applyProtection="0">
      <alignment vertical="center"/>
    </xf>
    <xf numFmtId="0" fontId="2" fillId="0" borderId="0"/>
    <xf numFmtId="0" fontId="95" fillId="21" borderId="0" applyNumberFormat="0" applyBorder="0" applyAlignment="0" applyProtection="0">
      <alignment vertical="center"/>
    </xf>
    <xf numFmtId="0" fontId="15" fillId="3" borderId="0" applyNumberFormat="0" applyBorder="0" applyAlignment="0" applyProtection="0">
      <alignment vertical="center"/>
    </xf>
    <xf numFmtId="0" fontId="0" fillId="0" borderId="0"/>
    <xf numFmtId="0" fontId="95" fillId="20" borderId="0" applyNumberFormat="0" applyBorder="0" applyAlignment="0" applyProtection="0">
      <alignment vertical="center"/>
    </xf>
    <xf numFmtId="0" fontId="14" fillId="0" borderId="0"/>
    <xf numFmtId="0" fontId="95" fillId="20" borderId="0" applyNumberFormat="0" applyBorder="0" applyAlignment="0" applyProtection="0">
      <alignment vertical="center"/>
    </xf>
    <xf numFmtId="0" fontId="14" fillId="0" borderId="0"/>
    <xf numFmtId="0" fontId="15" fillId="25"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10" fontId="1" fillId="0" borderId="0" applyFont="0" applyFill="0" applyBorder="0" applyAlignment="0" applyProtection="0"/>
    <xf numFmtId="0" fontId="14" fillId="0" borderId="0"/>
    <xf numFmtId="0" fontId="15" fillId="13" borderId="0" applyNumberFormat="0" applyBorder="0" applyAlignment="0" applyProtection="0">
      <alignment vertical="center"/>
    </xf>
    <xf numFmtId="0" fontId="14" fillId="0" borderId="0"/>
    <xf numFmtId="0" fontId="15" fillId="17" borderId="0" applyNumberFormat="0" applyBorder="0" applyAlignment="0" applyProtection="0">
      <alignment vertical="center"/>
    </xf>
    <xf numFmtId="0" fontId="14" fillId="0" borderId="0"/>
    <xf numFmtId="0" fontId="90" fillId="0" borderId="0" applyNumberFormat="0" applyFill="0" applyBorder="0" applyAlignment="0" applyProtection="0">
      <alignment vertical="center"/>
    </xf>
    <xf numFmtId="0" fontId="14" fillId="0" borderId="0"/>
    <xf numFmtId="0" fontId="104" fillId="0" borderId="79" applyNumberFormat="0" applyFill="0" applyAlignment="0" applyProtection="0">
      <alignment vertical="center"/>
    </xf>
    <xf numFmtId="176" fontId="14" fillId="16" borderId="0"/>
    <xf numFmtId="0" fontId="14" fillId="0" borderId="0"/>
    <xf numFmtId="0" fontId="104" fillId="0" borderId="79" applyNumberFormat="0" applyFill="0" applyAlignment="0" applyProtection="0">
      <alignment vertical="center"/>
    </xf>
    <xf numFmtId="0" fontId="14" fillId="0" borderId="0"/>
    <xf numFmtId="0" fontId="15" fillId="25" borderId="0" applyNumberFormat="0" applyBorder="0" applyAlignment="0" applyProtection="0">
      <alignment vertical="center"/>
    </xf>
    <xf numFmtId="0" fontId="117" fillId="0" borderId="76" applyNumberFormat="0" applyFill="0" applyAlignment="0" applyProtection="0">
      <alignment vertical="center"/>
    </xf>
    <xf numFmtId="0" fontId="14" fillId="0" borderId="0"/>
    <xf numFmtId="0" fontId="117" fillId="0" borderId="76" applyNumberFormat="0" applyFill="0" applyAlignment="0" applyProtection="0">
      <alignment vertical="center"/>
    </xf>
    <xf numFmtId="0" fontId="14" fillId="0" borderId="0"/>
    <xf numFmtId="0" fontId="1" fillId="0" borderId="0"/>
    <xf numFmtId="0" fontId="2" fillId="0" borderId="0"/>
    <xf numFmtId="0" fontId="14" fillId="0" borderId="0"/>
    <xf numFmtId="0" fontId="89" fillId="0" borderId="0"/>
    <xf numFmtId="0" fontId="15" fillId="20" borderId="0" applyNumberFormat="0" applyBorder="0" applyAlignment="0" applyProtection="0">
      <alignment vertical="center"/>
    </xf>
    <xf numFmtId="183" fontId="0" fillId="0" borderId="0" applyFill="0" applyBorder="0" applyAlignment="0"/>
    <xf numFmtId="0" fontId="1" fillId="0" borderId="0"/>
    <xf numFmtId="182" fontId="14" fillId="12" borderId="0"/>
    <xf numFmtId="0" fontId="15" fillId="20" borderId="0" applyNumberFormat="0" applyBorder="0" applyAlignment="0" applyProtection="0">
      <alignment vertical="center"/>
    </xf>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5" fillId="6" borderId="0" applyNumberFormat="0" applyBorder="0" applyAlignment="0" applyProtection="0">
      <alignment vertical="center"/>
    </xf>
    <xf numFmtId="0" fontId="14" fillId="0" borderId="0"/>
    <xf numFmtId="0" fontId="14" fillId="0" borderId="0">
      <alignment vertical="center"/>
    </xf>
    <xf numFmtId="0" fontId="14" fillId="0" borderId="0"/>
    <xf numFmtId="184" fontId="14" fillId="0" borderId="0" applyNumberFormat="0" applyFill="0" applyBorder="0" applyAlignment="0" applyProtection="0">
      <alignment horizontal="left"/>
    </xf>
    <xf numFmtId="0" fontId="95" fillId="21" borderId="0" applyNumberFormat="0" applyBorder="0" applyAlignment="0" applyProtection="0">
      <alignment vertical="center"/>
    </xf>
    <xf numFmtId="0" fontId="95" fillId="23" borderId="0" applyNumberFormat="0" applyBorder="0" applyAlignment="0" applyProtection="0">
      <alignment vertical="center"/>
    </xf>
    <xf numFmtId="0" fontId="15" fillId="6" borderId="0" applyNumberFormat="0" applyBorder="0" applyAlignment="0" applyProtection="0">
      <alignment vertical="center"/>
    </xf>
    <xf numFmtId="0" fontId="95" fillId="23" borderId="0" applyNumberFormat="0" applyBorder="0" applyAlignment="0" applyProtection="0">
      <alignment vertical="center"/>
    </xf>
    <xf numFmtId="184" fontId="14" fillId="0" borderId="0" applyNumberFormat="0" applyFill="0" applyBorder="0" applyAlignment="0" applyProtection="0">
      <alignment horizontal="left"/>
    </xf>
    <xf numFmtId="0" fontId="2" fillId="0" borderId="0"/>
    <xf numFmtId="0" fontId="14" fillId="0" borderId="0">
      <alignment vertical="center"/>
    </xf>
    <xf numFmtId="0" fontId="14" fillId="0" borderId="0"/>
    <xf numFmtId="0" fontId="14" fillId="0" borderId="0"/>
    <xf numFmtId="0" fontId="14" fillId="0" borderId="0"/>
    <xf numFmtId="0" fontId="14" fillId="0" borderId="0"/>
    <xf numFmtId="0" fontId="0" fillId="0" borderId="0"/>
    <xf numFmtId="39" fontId="14" fillId="0" borderId="0"/>
    <xf numFmtId="0" fontId="122" fillId="22" borderId="0" applyNumberFormat="0" applyBorder="0" applyAlignment="0" applyProtection="0">
      <alignment vertical="center"/>
    </xf>
    <xf numFmtId="0" fontId="0" fillId="0" borderId="0"/>
    <xf numFmtId="0" fontId="0" fillId="0" borderId="0"/>
    <xf numFmtId="0" fontId="0" fillId="0" borderId="0"/>
    <xf numFmtId="9" fontId="2" fillId="0" borderId="0" applyFont="0" applyFill="0" applyBorder="0" applyAlignment="0" applyProtection="0"/>
    <xf numFmtId="183" fontId="0" fillId="0" borderId="0" applyFill="0" applyBorder="0" applyAlignment="0"/>
    <xf numFmtId="0" fontId="100" fillId="2" borderId="0" applyNumberFormat="0" applyBorder="0" applyAlignment="0" applyProtection="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xf numFmtId="0" fontId="15" fillId="20" borderId="0" applyNumberFormat="0" applyBorder="0" applyAlignment="0" applyProtection="0">
      <alignment vertical="center"/>
    </xf>
    <xf numFmtId="0" fontId="0" fillId="0" borderId="0"/>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4" fillId="0" borderId="0"/>
    <xf numFmtId="0" fontId="15" fillId="25" borderId="0" applyNumberFormat="0" applyBorder="0" applyAlignment="0" applyProtection="0">
      <alignment vertical="center"/>
    </xf>
    <xf numFmtId="0" fontId="15" fillId="13" borderId="0" applyNumberFormat="0" applyBorder="0" applyAlignment="0" applyProtection="0">
      <alignment vertical="center"/>
    </xf>
    <xf numFmtId="0" fontId="117" fillId="0" borderId="76" applyNumberFormat="0" applyFill="0" applyAlignment="0" applyProtection="0">
      <alignment vertical="center"/>
    </xf>
    <xf numFmtId="0" fontId="95" fillId="13" borderId="0" applyNumberFormat="0" applyBorder="0" applyAlignment="0" applyProtection="0">
      <alignment vertical="center"/>
    </xf>
    <xf numFmtId="200" fontId="0" fillId="0" borderId="0" applyFont="0" applyFill="0" applyBorder="0" applyAlignment="0" applyProtection="0"/>
    <xf numFmtId="0" fontId="15" fillId="3" borderId="0" applyNumberFormat="0" applyBorder="0" applyAlignment="0" applyProtection="0">
      <alignment vertical="center"/>
    </xf>
    <xf numFmtId="0" fontId="14" fillId="0" borderId="0"/>
    <xf numFmtId="0" fontId="14" fillId="0" borderId="0"/>
    <xf numFmtId="0" fontId="0" fillId="0" borderId="0" applyNumberFormat="0" applyFill="0" applyProtection="0">
      <alignment horizontal="centerContinuous"/>
    </xf>
    <xf numFmtId="0" fontId="14" fillId="0" borderId="0"/>
    <xf numFmtId="0" fontId="15" fillId="6" borderId="0" applyNumberFormat="0" applyBorder="0" applyAlignment="0" applyProtection="0">
      <alignment vertical="center"/>
    </xf>
    <xf numFmtId="0" fontId="14" fillId="0" borderId="0"/>
    <xf numFmtId="0" fontId="208" fillId="0" borderId="0" applyNumberFormat="0" applyFill="0" applyBorder="0" applyAlignment="0" applyProtection="0">
      <alignment vertical="top"/>
      <protection locked="0"/>
    </xf>
    <xf numFmtId="0" fontId="15" fillId="3" borderId="0" applyNumberFormat="0" applyBorder="0" applyAlignment="0" applyProtection="0">
      <alignment vertical="center"/>
    </xf>
    <xf numFmtId="0" fontId="14" fillId="0" borderId="0"/>
    <xf numFmtId="0" fontId="15" fillId="3" borderId="0" applyNumberFormat="0" applyBorder="0" applyAlignment="0" applyProtection="0">
      <alignment vertical="center"/>
    </xf>
    <xf numFmtId="0" fontId="14" fillId="0" borderId="0"/>
    <xf numFmtId="10" fontId="1" fillId="0" borderId="0" applyFont="0" applyFill="0" applyBorder="0" applyAlignment="0" applyProtection="0"/>
    <xf numFmtId="39" fontId="14" fillId="0" borderId="0"/>
    <xf numFmtId="0" fontId="14" fillId="0" borderId="0"/>
    <xf numFmtId="0" fontId="14" fillId="0" borderId="0"/>
    <xf numFmtId="0" fontId="14" fillId="0" borderId="0" applyNumberFormat="0" applyFill="0" applyBorder="0" applyAlignment="0" applyProtection="0">
      <alignment horizontal="left"/>
    </xf>
    <xf numFmtId="0" fontId="89" fillId="0" borderId="0"/>
    <xf numFmtId="0" fontId="95" fillId="21" borderId="0" applyNumberFormat="0" applyBorder="0" applyAlignment="0" applyProtection="0">
      <alignment vertical="center"/>
    </xf>
    <xf numFmtId="0" fontId="15"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4" fillId="0" borderId="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4" fillId="0" borderId="0"/>
    <xf numFmtId="0" fontId="14" fillId="0" borderId="0"/>
    <xf numFmtId="0" fontId="14" fillId="0" borderId="0"/>
    <xf numFmtId="0" fontId="122" fillId="22" borderId="0" applyNumberFormat="0" applyBorder="0" applyAlignment="0" applyProtection="0">
      <alignment vertical="center"/>
    </xf>
    <xf numFmtId="0" fontId="14" fillId="0" borderId="0"/>
    <xf numFmtId="0" fontId="97" fillId="0" borderId="0" applyNumberFormat="0" applyFill="0" applyBorder="0" applyAlignment="0" applyProtection="0">
      <alignment vertical="center"/>
    </xf>
    <xf numFmtId="0" fontId="93" fillId="0" borderId="72" applyNumberFormat="0" applyFill="0" applyAlignment="0" applyProtection="0">
      <alignment vertical="center"/>
    </xf>
    <xf numFmtId="0" fontId="15" fillId="17" borderId="0" applyNumberFormat="0" applyBorder="0" applyAlignment="0" applyProtection="0">
      <alignment vertical="center"/>
    </xf>
    <xf numFmtId="0" fontId="14" fillId="0" borderId="0" applyNumberFormat="0" applyFill="0" applyBorder="0" applyAlignment="0" applyProtection="0"/>
    <xf numFmtId="0" fontId="0" fillId="0" borderId="0" applyNumberFormat="0" applyFont="0" applyFill="0" applyBorder="0" applyAlignment="0" applyProtection="0"/>
    <xf numFmtId="0" fontId="14" fillId="0" borderId="0"/>
    <xf numFmtId="0" fontId="93" fillId="0" borderId="72" applyNumberFormat="0" applyFill="0" applyAlignment="0" applyProtection="0">
      <alignment vertical="center"/>
    </xf>
    <xf numFmtId="0" fontId="15" fillId="17" borderId="0" applyNumberFormat="0" applyBorder="0" applyAlignment="0" applyProtection="0">
      <alignment vertical="center"/>
    </xf>
    <xf numFmtId="0" fontId="14" fillId="0" borderId="0"/>
    <xf numFmtId="0" fontId="107" fillId="0" borderId="0" applyNumberFormat="0" applyFill="0" applyBorder="0" applyAlignment="0" applyProtection="0">
      <alignment vertical="center"/>
    </xf>
    <xf numFmtId="0" fontId="15" fillId="6" borderId="0" applyNumberFormat="0" applyBorder="0" applyAlignment="0" applyProtection="0">
      <alignment vertical="center"/>
    </xf>
    <xf numFmtId="181" fontId="6" fillId="0" borderId="0" applyFill="0" applyBorder="0" applyProtection="0">
      <alignment horizontal="right"/>
    </xf>
    <xf numFmtId="0" fontId="88" fillId="0" borderId="0"/>
    <xf numFmtId="205" fontId="106" fillId="0" borderId="0" applyFill="0" applyBorder="0" applyProtection="0">
      <alignment horizontal="center"/>
    </xf>
    <xf numFmtId="14" fontId="153" fillId="0" borderId="0">
      <alignment horizontal="center" wrapText="1"/>
      <protection locked="0"/>
    </xf>
    <xf numFmtId="0" fontId="0" fillId="0" borderId="0" applyNumberFormat="0" applyFont="0" applyFill="0" applyBorder="0" applyAlignment="0" applyProtection="0"/>
    <xf numFmtId="0" fontId="178" fillId="26" borderId="0" applyNumberFormat="0" applyBorder="0" applyAlignment="0" applyProtection="0"/>
    <xf numFmtId="0" fontId="100" fillId="2" borderId="0" applyNumberFormat="0" applyBorder="0" applyAlignment="0" applyProtection="0">
      <alignment vertical="center"/>
    </xf>
    <xf numFmtId="203" fontId="106" fillId="0" borderId="0" applyFill="0" applyBorder="0" applyProtection="0">
      <alignment horizontal="center"/>
    </xf>
    <xf numFmtId="203" fontId="106" fillId="0" borderId="0" applyFill="0" applyBorder="0" applyProtection="0">
      <alignment horizontal="center"/>
    </xf>
    <xf numFmtId="203" fontId="106" fillId="0" borderId="0" applyFill="0" applyBorder="0" applyProtection="0">
      <alignment horizontal="center"/>
    </xf>
    <xf numFmtId="176" fontId="14" fillId="12" borderId="0"/>
    <xf numFmtId="257" fontId="207" fillId="0" borderId="0" applyFill="0" applyBorder="0" applyProtection="0">
      <alignment horizontal="right"/>
    </xf>
    <xf numFmtId="257" fontId="207" fillId="0" borderId="0" applyFill="0" applyBorder="0" applyProtection="0">
      <alignment horizontal="right"/>
    </xf>
    <xf numFmtId="257" fontId="207" fillId="0" borderId="0" applyFill="0" applyBorder="0" applyProtection="0">
      <alignment horizontal="right"/>
    </xf>
    <xf numFmtId="0" fontId="98" fillId="28" borderId="0" applyNumberFormat="0" applyBorder="0" applyAlignment="0" applyProtection="0">
      <alignment vertical="center"/>
    </xf>
    <xf numFmtId="229" fontId="6" fillId="0" borderId="0" applyFill="0" applyBorder="0" applyProtection="0">
      <alignment horizontal="right"/>
    </xf>
    <xf numFmtId="0" fontId="15" fillId="20" borderId="0" applyNumberFormat="0" applyBorder="0" applyAlignment="0" applyProtection="0">
      <alignment vertical="center"/>
    </xf>
    <xf numFmtId="229" fontId="6" fillId="0" borderId="0" applyFill="0" applyBorder="0" applyProtection="0">
      <alignment horizontal="right"/>
    </xf>
    <xf numFmtId="25" fontId="101" fillId="0" borderId="0" applyFont="0" applyFill="0" applyBorder="0" applyAlignment="0" applyProtection="0"/>
    <xf numFmtId="0" fontId="15" fillId="20" borderId="0" applyNumberFormat="0" applyBorder="0" applyAlignment="0" applyProtection="0">
      <alignment vertical="center"/>
    </xf>
    <xf numFmtId="229" fontId="6" fillId="0" borderId="0" applyFill="0" applyBorder="0" applyProtection="0">
      <alignment horizontal="right"/>
    </xf>
    <xf numFmtId="0" fontId="113" fillId="21" borderId="0" applyNumberFormat="0" applyBorder="0" applyAlignment="0" applyProtection="0">
      <alignment vertical="center"/>
    </xf>
    <xf numFmtId="0" fontId="119" fillId="3" borderId="0" applyNumberFormat="0" applyBorder="0" applyAlignment="0" applyProtection="0">
      <alignment vertical="center"/>
    </xf>
    <xf numFmtId="211" fontId="6" fillId="0" borderId="0" applyFill="0" applyBorder="0" applyProtection="0">
      <alignment horizontal="right"/>
    </xf>
    <xf numFmtId="0" fontId="103" fillId="13" borderId="0" applyNumberFormat="0" applyBorder="0" applyAlignment="0" applyProtection="0"/>
    <xf numFmtId="2" fontId="44" fillId="0" borderId="0" applyProtection="0"/>
    <xf numFmtId="0" fontId="15" fillId="3" borderId="0" applyNumberFormat="0" applyBorder="0" applyAlignment="0" applyProtection="0">
      <alignment vertical="center"/>
    </xf>
    <xf numFmtId="2" fontId="44" fillId="0" borderId="0" applyProtection="0"/>
    <xf numFmtId="0" fontId="119" fillId="3" borderId="0" applyNumberFormat="0" applyBorder="0" applyAlignment="0" applyProtection="0">
      <alignment vertical="center"/>
    </xf>
    <xf numFmtId="211" fontId="6" fillId="0" borderId="0" applyFill="0" applyBorder="0" applyProtection="0">
      <alignment horizontal="right"/>
    </xf>
    <xf numFmtId="0" fontId="14" fillId="0" borderId="0">
      <alignment vertical="center"/>
    </xf>
    <xf numFmtId="211" fontId="6" fillId="0" borderId="0" applyFill="0" applyBorder="0" applyProtection="0">
      <alignment horizontal="right"/>
    </xf>
    <xf numFmtId="0" fontId="15" fillId="13" borderId="0" applyNumberFormat="0" applyBorder="0" applyAlignment="0" applyProtection="0">
      <alignment vertical="center"/>
    </xf>
    <xf numFmtId="0" fontId="14" fillId="0" borderId="0"/>
    <xf numFmtId="188" fontId="0" fillId="0" borderId="0" applyFont="0" applyFill="0" applyBorder="0" applyAlignment="0" applyProtection="0"/>
    <xf numFmtId="0" fontId="169" fillId="13" borderId="73" applyNumberFormat="0" applyAlignment="0" applyProtection="0">
      <alignment vertical="center"/>
    </xf>
    <xf numFmtId="258" fontId="0" fillId="0" borderId="0" applyFont="0" applyFill="0" applyBorder="0" applyAlignment="0" applyProtection="0"/>
    <xf numFmtId="0" fontId="2" fillId="0" borderId="0"/>
    <xf numFmtId="0" fontId="1" fillId="0" borderId="0" applyNumberFormat="0" applyFill="0" applyBorder="0" applyAlignment="0" applyProtection="0"/>
    <xf numFmtId="0" fontId="89" fillId="0" borderId="0"/>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89" fillId="0" borderId="0"/>
    <xf numFmtId="0" fontId="1" fillId="0" borderId="0"/>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0" fillId="0" borderId="0"/>
    <xf numFmtId="176" fontId="14" fillId="16" borderId="0"/>
    <xf numFmtId="182" fontId="14" fillId="16" borderId="0"/>
    <xf numFmtId="0" fontId="0" fillId="0" borderId="0"/>
    <xf numFmtId="182" fontId="14" fillId="16" borderId="0"/>
    <xf numFmtId="0" fontId="0" fillId="0" borderId="0"/>
    <xf numFmtId="0" fontId="0" fillId="0" borderId="0"/>
    <xf numFmtId="0" fontId="0" fillId="0" borderId="0"/>
    <xf numFmtId="0" fontId="0" fillId="0" borderId="0"/>
    <xf numFmtId="0" fontId="14" fillId="0" borderId="0" applyNumberFormat="0" applyFill="0" applyBorder="0" applyAlignment="0" applyProtection="0">
      <alignment horizontal="left"/>
    </xf>
    <xf numFmtId="0" fontId="15" fillId="20"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0" fillId="0" borderId="0"/>
    <xf numFmtId="0" fontId="0" fillId="0" borderId="0"/>
    <xf numFmtId="0" fontId="2" fillId="0" borderId="0" applyFill="0" applyBorder="0" applyAlignment="0"/>
    <xf numFmtId="0" fontId="0" fillId="0" borderId="0"/>
    <xf numFmtId="0" fontId="0" fillId="0" borderId="0"/>
    <xf numFmtId="0" fontId="123" fillId="22" borderId="0" applyNumberFormat="0" applyBorder="0" applyAlignment="0" applyProtection="0">
      <alignment vertical="center"/>
    </xf>
    <xf numFmtId="0" fontId="0" fillId="0" borderId="0"/>
    <xf numFmtId="9" fontId="101" fillId="0" borderId="0" applyFont="0" applyFill="0" applyBorder="0" applyAlignment="0" applyProtection="0"/>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0" fillId="0" borderId="0"/>
    <xf numFmtId="0" fontId="0"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2" fillId="0" borderId="0"/>
    <xf numFmtId="0" fontId="15" fillId="3" borderId="0" applyNumberFormat="0" applyBorder="0" applyAlignment="0" applyProtection="0">
      <alignment vertical="center"/>
    </xf>
    <xf numFmtId="0" fontId="15" fillId="3" borderId="0" applyNumberFormat="0" applyBorder="0" applyAlignment="0" applyProtection="0">
      <alignment vertical="center"/>
    </xf>
    <xf numFmtId="9" fontId="101" fillId="0" borderId="0" applyFont="0" applyFill="0" applyBorder="0" applyAlignment="0" applyProtection="0"/>
    <xf numFmtId="0" fontId="14" fillId="0" borderId="0">
      <alignment vertical="center"/>
    </xf>
    <xf numFmtId="0" fontId="0" fillId="0" borderId="0"/>
    <xf numFmtId="0" fontId="0" fillId="0" borderId="0"/>
    <xf numFmtId="0" fontId="14" fillId="0" borderId="0"/>
    <xf numFmtId="209" fontId="1" fillId="0" borderId="0" applyFill="0" applyBorder="0" applyAlignment="0"/>
    <xf numFmtId="0"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0" fillId="0" borderId="0"/>
    <xf numFmtId="0" fontId="95" fillId="21" borderId="0" applyNumberFormat="0" applyBorder="0" applyAlignment="0" applyProtection="0">
      <alignment vertical="center"/>
    </xf>
    <xf numFmtId="0" fontId="15" fillId="25" borderId="0" applyNumberFormat="0" applyBorder="0" applyAlignment="0" applyProtection="0">
      <alignment vertical="center"/>
    </xf>
    <xf numFmtId="0" fontId="123" fillId="22" borderId="0" applyNumberFormat="0" applyBorder="0" applyAlignment="0" applyProtection="0">
      <alignment vertical="center"/>
    </xf>
    <xf numFmtId="0" fontId="14" fillId="0" borderId="0"/>
    <xf numFmtId="0" fontId="0" fillId="0" borderId="0"/>
    <xf numFmtId="177" fontId="0" fillId="0" borderId="0" applyFont="0" applyFill="0" applyBorder="0" applyAlignment="0" applyProtection="0"/>
    <xf numFmtId="0" fontId="14" fillId="0" borderId="0"/>
    <xf numFmtId="0" fontId="0" fillId="0" borderId="0"/>
    <xf numFmtId="219" fontId="14" fillId="0" borderId="0"/>
    <xf numFmtId="0" fontId="0" fillId="0" borderId="0"/>
    <xf numFmtId="0" fontId="0" fillId="0" borderId="0"/>
    <xf numFmtId="0" fontId="127" fillId="0" borderId="78" applyNumberFormat="0" applyFill="0" applyAlignment="0" applyProtection="0">
      <alignment vertical="center"/>
    </xf>
    <xf numFmtId="0" fontId="14" fillId="0" borderId="0"/>
    <xf numFmtId="209" fontId="1" fillId="0" borderId="0" applyFill="0" applyBorder="0" applyAlignment="0"/>
    <xf numFmtId="0" fontId="15" fillId="25" borderId="0" applyNumberFormat="0" applyBorder="0" applyAlignment="0" applyProtection="0">
      <alignment vertical="center"/>
    </xf>
    <xf numFmtId="0" fontId="0" fillId="0" borderId="0"/>
    <xf numFmtId="0" fontId="14" fillId="0" borderId="0"/>
    <xf numFmtId="0" fontId="0" fillId="0" borderId="0"/>
    <xf numFmtId="0" fontId="95" fillId="13" borderId="0" applyNumberFormat="0" applyBorder="0" applyAlignment="0" applyProtection="0">
      <alignment vertical="center"/>
    </xf>
    <xf numFmtId="0" fontId="0" fillId="0" borderId="0"/>
    <xf numFmtId="0" fontId="14" fillId="0" borderId="0"/>
    <xf numFmtId="0" fontId="0" fillId="0" borderId="0"/>
    <xf numFmtId="0" fontId="0" fillId="0" borderId="0"/>
    <xf numFmtId="0" fontId="14" fillId="0" borderId="0"/>
    <xf numFmtId="0" fontId="0" fillId="0" borderId="0"/>
    <xf numFmtId="0" fontId="0" fillId="0" borderId="0"/>
    <xf numFmtId="0" fontId="0" fillId="0" borderId="0"/>
    <xf numFmtId="0" fontId="15" fillId="6" borderId="0" applyNumberFormat="0" applyBorder="0" applyAlignment="0" applyProtection="0">
      <alignment vertical="center"/>
    </xf>
    <xf numFmtId="0" fontId="14" fillId="0" borderId="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182" fontId="14" fillId="12" borderId="0"/>
    <xf numFmtId="0" fontId="15" fillId="15" borderId="0" applyNumberFormat="0" applyBorder="0" applyAlignment="0" applyProtection="0">
      <alignment vertical="center"/>
    </xf>
    <xf numFmtId="0" fontId="0" fillId="0" borderId="0"/>
    <xf numFmtId="0" fontId="0" fillId="0" borderId="0"/>
    <xf numFmtId="0" fontId="0" fillId="0" borderId="0"/>
    <xf numFmtId="0" fontId="14" fillId="0" borderId="0"/>
    <xf numFmtId="0" fontId="15" fillId="13" borderId="0" applyNumberFormat="0" applyBorder="0" applyAlignment="0" applyProtection="0">
      <alignment vertical="center"/>
    </xf>
    <xf numFmtId="0" fontId="14" fillId="0" borderId="0">
      <alignment vertical="center"/>
    </xf>
    <xf numFmtId="0" fontId="14" fillId="0" borderId="0">
      <alignment vertical="center"/>
    </xf>
    <xf numFmtId="0" fontId="15" fillId="20" borderId="0" applyNumberFormat="0" applyBorder="0" applyAlignment="0" applyProtection="0">
      <alignment vertical="center"/>
    </xf>
    <xf numFmtId="0" fontId="0" fillId="0" borderId="0"/>
    <xf numFmtId="182" fontId="14" fillId="12" borderId="0"/>
    <xf numFmtId="0" fontId="0" fillId="0" borderId="0"/>
    <xf numFmtId="0" fontId="14" fillId="0" borderId="0"/>
    <xf numFmtId="0" fontId="0" fillId="0" borderId="0"/>
    <xf numFmtId="0" fontId="0" fillId="0" borderId="0"/>
    <xf numFmtId="0" fontId="0" fillId="0" borderId="0"/>
    <xf numFmtId="0" fontId="14" fillId="0" borderId="0">
      <alignment vertical="center"/>
    </xf>
    <xf numFmtId="0" fontId="15" fillId="20" borderId="0" applyNumberFormat="0" applyBorder="0" applyAlignment="0" applyProtection="0">
      <alignment vertical="center"/>
    </xf>
    <xf numFmtId="0" fontId="0" fillId="0" borderId="0"/>
    <xf numFmtId="0" fontId="123"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176" fontId="14" fillId="16" borderId="0"/>
    <xf numFmtId="0" fontId="15" fillId="3" borderId="0" applyNumberFormat="0" applyBorder="0" applyAlignment="0" applyProtection="0">
      <alignment vertical="center"/>
    </xf>
    <xf numFmtId="0" fontId="0" fillId="0" borderId="0"/>
    <xf numFmtId="0" fontId="0" fillId="0" borderId="0"/>
    <xf numFmtId="0" fontId="102" fillId="6" borderId="73" applyNumberFormat="0" applyAlignment="0" applyProtection="0">
      <alignment vertical="center"/>
    </xf>
    <xf numFmtId="189" fontId="0" fillId="0" borderId="0" applyFont="0" applyFill="0" applyBorder="0" applyAlignment="0" applyProtection="0"/>
    <xf numFmtId="10" fontId="0" fillId="0" borderId="0" applyFont="0" applyFill="0" applyBorder="0" applyAlignment="0" applyProtection="0"/>
    <xf numFmtId="0" fontId="2" fillId="0" borderId="0"/>
    <xf numFmtId="226" fontId="214" fillId="0" borderId="0" applyFont="0" applyFill="0" applyBorder="0" applyAlignment="0" applyProtection="0"/>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5" fillId="15" borderId="0" applyNumberFormat="0" applyBorder="0" applyAlignment="0" applyProtection="0">
      <alignment vertical="center"/>
    </xf>
    <xf numFmtId="0" fontId="95" fillId="19" borderId="0" applyNumberFormat="0" applyBorder="0" applyAlignment="0" applyProtection="0">
      <alignment vertical="center"/>
    </xf>
    <xf numFmtId="226" fontId="0" fillId="0" borderId="0" applyFont="0" applyFill="0" applyBorder="0" applyAlignment="0" applyProtection="0"/>
    <xf numFmtId="0" fontId="14" fillId="0" borderId="0" applyNumberFormat="0" applyFont="0" applyFill="0" applyBorder="0" applyAlignment="0">
      <alignment horizontal="center" vertical="center"/>
    </xf>
    <xf numFmtId="0" fontId="98" fillId="20" borderId="0" applyNumberFormat="0" applyBorder="0" applyAlignment="0" applyProtection="0">
      <alignment vertical="center"/>
    </xf>
    <xf numFmtId="0" fontId="0" fillId="0" borderId="0" applyNumberFormat="0" applyFont="0" applyFill="0" applyBorder="0" applyAlignment="0" applyProtection="0"/>
    <xf numFmtId="0" fontId="119" fillId="3" borderId="0" applyNumberFormat="0" applyBorder="0" applyAlignment="0" applyProtection="0">
      <alignment vertical="center"/>
    </xf>
    <xf numFmtId="0" fontId="210" fillId="0" borderId="0" applyNumberForma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5" fillId="0" borderId="0" applyNumberFormat="0" applyFill="0" applyBorder="0" applyAlignment="0" applyProtection="0">
      <alignment horizontal="centerContinuous"/>
    </xf>
    <xf numFmtId="0" fontId="95" fillId="30" borderId="0" applyNumberFormat="0" applyBorder="0" applyAlignment="0" applyProtection="0">
      <alignment vertical="center"/>
    </xf>
    <xf numFmtId="0" fontId="128" fillId="2" borderId="0" applyNumberFormat="0" applyBorder="0" applyAlignment="0" applyProtection="0"/>
    <xf numFmtId="0" fontId="95" fillId="30" borderId="0" applyNumberFormat="0" applyBorder="0" applyAlignment="0" applyProtection="0">
      <alignment vertical="center"/>
    </xf>
    <xf numFmtId="0" fontId="128" fillId="25" borderId="0" applyNumberFormat="0" applyBorder="0" applyAlignment="0" applyProtection="0"/>
    <xf numFmtId="0" fontId="95" fillId="30" borderId="0" applyNumberFormat="0" applyBorder="0" applyAlignment="0" applyProtection="0">
      <alignment vertical="center"/>
    </xf>
    <xf numFmtId="0" fontId="128" fillId="20" borderId="0" applyNumberFormat="0" applyBorder="0" applyAlignment="0" applyProtection="0"/>
    <xf numFmtId="0" fontId="98" fillId="22" borderId="0" applyNumberFormat="0" applyBorder="0" applyAlignment="0" applyProtection="0">
      <alignment vertical="center"/>
    </xf>
    <xf numFmtId="0" fontId="15" fillId="6" borderId="0" applyNumberFormat="0" applyBorder="0" applyAlignment="0" applyProtection="0">
      <alignment vertical="center"/>
    </xf>
    <xf numFmtId="0" fontId="2" fillId="0" borderId="0"/>
    <xf numFmtId="176" fontId="14" fillId="16" borderId="0"/>
    <xf numFmtId="176" fontId="14" fillId="16" borderId="0"/>
    <xf numFmtId="0" fontId="15" fillId="6" borderId="0" applyNumberFormat="0" applyBorder="0" applyAlignment="0" applyProtection="0">
      <alignment vertical="center"/>
    </xf>
    <xf numFmtId="0" fontId="2" fillId="0" borderId="0"/>
    <xf numFmtId="0" fontId="2" fillId="0" borderId="0"/>
    <xf numFmtId="176" fontId="14" fillId="16" borderId="0"/>
    <xf numFmtId="176" fontId="14" fillId="16" borderId="0"/>
    <xf numFmtId="0" fontId="15" fillId="6" borderId="0" applyNumberFormat="0" applyBorder="0" applyAlignment="0" applyProtection="0">
      <alignment vertical="center"/>
    </xf>
    <xf numFmtId="0" fontId="2" fillId="0" borderId="0"/>
    <xf numFmtId="0" fontId="15" fillId="6" borderId="0" applyNumberFormat="0" applyBorder="0" applyAlignment="0" applyProtection="0">
      <alignment vertical="center"/>
    </xf>
    <xf numFmtId="197" fontId="1" fillId="0" borderId="0"/>
    <xf numFmtId="176" fontId="14" fillId="16" borderId="0"/>
    <xf numFmtId="176" fontId="14" fillId="16"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0" fillId="17" borderId="71" applyNumberFormat="0" applyFont="0" applyAlignment="0" applyProtection="0">
      <alignment vertical="center"/>
    </xf>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2"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0"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98" fillId="20"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5" fillId="6"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5" fillId="6"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02" fillId="6" borderId="73" applyNumberFormat="0" applyAlignment="0" applyProtection="0">
      <alignment vertical="center"/>
    </xf>
    <xf numFmtId="0" fontId="15" fillId="6" borderId="0" applyNumberFormat="0" applyBorder="0" applyAlignment="0" applyProtection="0">
      <alignment vertical="center"/>
    </xf>
    <xf numFmtId="0" fontId="102" fillId="6" borderId="73" applyNumberFormat="0" applyAlignment="0" applyProtection="0">
      <alignment vertical="center"/>
    </xf>
    <xf numFmtId="0" fontId="15" fillId="6"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39" fontId="101" fillId="0" borderId="0" applyFont="0" applyFill="0" applyBorder="0" applyAlignment="0" applyProtection="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41" fontId="14" fillId="0" borderId="0" applyFont="0" applyFill="0" applyBorder="0" applyAlignment="0" applyProtection="0"/>
    <xf numFmtId="39" fontId="101" fillId="0" borderId="0" applyFont="0" applyFill="0" applyBorder="0" applyAlignment="0" applyProtection="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16" fillId="2"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39" fontId="101" fillId="0" borderId="0" applyFont="0" applyFill="0" applyBorder="0" applyAlignment="0" applyProtection="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0" fillId="0" borderId="0">
      <alignment horizontal="centerContinuous"/>
    </xf>
    <xf numFmtId="0" fontId="0" fillId="0" borderId="0" applyNumberFormat="0" applyFont="0" applyFill="0" applyBorder="0" applyAlignment="0" applyProtection="0"/>
    <xf numFmtId="39" fontId="101" fillId="0" borderId="0" applyFont="0" applyFill="0" applyBorder="0" applyAlignment="0" applyProtection="0"/>
    <xf numFmtId="0" fontId="15" fillId="6" borderId="0" applyNumberFormat="0" applyBorder="0" applyAlignment="0" applyProtection="0">
      <alignment vertical="center"/>
    </xf>
    <xf numFmtId="0" fontId="130" fillId="0" borderId="80" applyNumberFormat="0" applyFill="0" applyAlignment="0" applyProtection="0">
      <alignment vertical="center"/>
    </xf>
    <xf numFmtId="0" fontId="15" fillId="6" borderId="0" applyNumberFormat="0" applyBorder="0" applyAlignment="0" applyProtection="0">
      <alignment vertical="center"/>
    </xf>
    <xf numFmtId="0" fontId="130" fillId="0" borderId="80" applyNumberFormat="0" applyFill="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20" borderId="0" applyNumberFormat="0" applyBorder="0" applyAlignment="0" applyProtection="0">
      <alignment vertical="center"/>
    </xf>
    <xf numFmtId="0" fontId="15" fillId="23" borderId="0" applyNumberFormat="0" applyBorder="0" applyAlignment="0" applyProtection="0">
      <alignment vertical="center"/>
    </xf>
    <xf numFmtId="0" fontId="14" fillId="0" borderId="0" applyNumberFormat="0" applyFill="0" applyBorder="0" applyAlignment="0" applyProtection="0">
      <alignment horizontal="left"/>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39" fontId="0" fillId="0" borderId="0" applyFont="0" applyFill="0" applyBorder="0" applyAlignment="0" applyProtection="0"/>
    <xf numFmtId="0" fontId="15" fillId="6" borderId="0" applyNumberFormat="0" applyBorder="0" applyAlignment="0" applyProtection="0">
      <alignment vertical="center"/>
    </xf>
    <xf numFmtId="0" fontId="0" fillId="0" borderId="0" applyNumberFormat="0" applyFont="0" applyFill="0" applyBorder="0" applyAlignment="0" applyProtection="0"/>
    <xf numFmtId="0" fontId="15" fillId="23" borderId="0" applyNumberFormat="0" applyBorder="0" applyAlignment="0" applyProtection="0">
      <alignment vertical="center"/>
    </xf>
    <xf numFmtId="0" fontId="2" fillId="0" borderId="0" applyFill="0" applyBorder="0" applyAlignment="0"/>
    <xf numFmtId="0" fontId="15" fillId="6" borderId="0" applyNumberFormat="0" applyBorder="0" applyAlignment="0" applyProtection="0">
      <alignment vertical="center"/>
    </xf>
    <xf numFmtId="0" fontId="0" fillId="0" borderId="0" applyNumberFormat="0" applyFont="0" applyFill="0" applyBorder="0" applyAlignment="0" applyProtection="0"/>
    <xf numFmtId="232" fontId="0" fillId="0" borderId="0" applyFont="0" applyFill="0" applyBorder="0" applyAlignment="0" applyProtection="0"/>
    <xf numFmtId="39" fontId="101" fillId="0" borderId="0" applyFont="0" applyFill="0" applyBorder="0" applyAlignment="0" applyProtection="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5" fillId="6" borderId="0" applyNumberFormat="0" applyBorder="0" applyAlignment="0" applyProtection="0">
      <alignment vertical="center"/>
    </xf>
    <xf numFmtId="0" fontId="2" fillId="0" borderId="0" applyFill="0" applyBorder="0" applyAlignment="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0" fillId="0" borderId="0" applyFill="0" applyBorder="0">
      <alignment horizontal="right"/>
    </xf>
    <xf numFmtId="0" fontId="0" fillId="0" borderId="0" applyFill="0" applyBorder="0">
      <alignment horizontal="right"/>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15" fillId="6" borderId="0" applyNumberFormat="0" applyBorder="0" applyAlignment="0" applyProtection="0">
      <alignment vertical="center"/>
    </xf>
    <xf numFmtId="0" fontId="123" fillId="22"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14" fillId="0" borderId="0"/>
    <xf numFmtId="0" fontId="15" fillId="13" borderId="0" applyNumberFormat="0" applyBorder="0" applyAlignment="0" applyProtection="0">
      <alignment vertical="center"/>
    </xf>
    <xf numFmtId="39" fontId="101" fillId="0" borderId="0" applyFont="0" applyFill="0" applyBorder="0" applyAlignment="0" applyProtection="0"/>
    <xf numFmtId="0" fontId="15" fillId="6"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2" fillId="0" borderId="0" applyFill="0" applyBorder="0" applyAlignment="0"/>
    <xf numFmtId="0" fontId="15" fillId="13" borderId="0" applyNumberFormat="0" applyBorder="0" applyAlignment="0" applyProtection="0">
      <alignment vertical="center"/>
    </xf>
    <xf numFmtId="0" fontId="15" fillId="6" borderId="0" applyNumberFormat="0" applyBorder="0" applyAlignment="0" applyProtection="0">
      <alignment vertical="center"/>
    </xf>
    <xf numFmtId="24" fontId="0" fillId="0" borderId="0" applyFont="0" applyFill="0" applyBorder="0" applyAlignment="0" applyProtection="0"/>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39" fontId="101" fillId="0" borderId="0" applyFont="0" applyFill="0" applyBorder="0" applyAlignment="0" applyProtection="0"/>
    <xf numFmtId="0" fontId="15" fillId="6"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2" fillId="0" borderId="0" applyFill="0" applyBorder="0" applyAlignment="0"/>
    <xf numFmtId="0" fontId="15" fillId="13" borderId="0" applyNumberFormat="0" applyBorder="0" applyAlignment="0" applyProtection="0">
      <alignment vertical="center"/>
    </xf>
    <xf numFmtId="0" fontId="15" fillId="6" borderId="0" applyNumberFormat="0" applyBorder="0" applyAlignment="0" applyProtection="0">
      <alignment vertical="center"/>
    </xf>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39" fontId="101" fillId="0" borderId="0" applyFont="0" applyFill="0" applyBorder="0" applyAlignment="0" applyProtection="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10" fontId="103" fillId="6" borderId="7" applyNumberFormat="0" applyBorder="0" applyAlignment="0" applyProtection="0"/>
    <xf numFmtId="261" fontId="89" fillId="0" borderId="0" applyFont="0" applyFill="0" applyBorder="0" applyAlignment="0" applyProtection="0"/>
    <xf numFmtId="0" fontId="98" fillId="18"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182" fontId="14" fillId="12"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15" fillId="6" borderId="0" applyNumberFormat="0" applyBorder="0" applyAlignment="0" applyProtection="0">
      <alignment vertical="center"/>
    </xf>
    <xf numFmtId="0" fontId="2"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20" borderId="0" applyNumberFormat="0" applyBorder="0" applyAlignment="0" applyProtection="0">
      <alignment vertical="center"/>
    </xf>
    <xf numFmtId="0" fontId="15" fillId="6" borderId="0" applyNumberFormat="0" applyBorder="0" applyAlignment="0" applyProtection="0">
      <alignment vertical="center"/>
    </xf>
    <xf numFmtId="0" fontId="98" fillId="18" borderId="0" applyNumberFormat="0" applyBorder="0" applyAlignment="0" applyProtection="0">
      <alignment vertical="center"/>
    </xf>
    <xf numFmtId="182" fontId="14" fillId="12" borderId="0"/>
    <xf numFmtId="39" fontId="0" fillId="0" borderId="0" applyFont="0" applyFill="0" applyBorder="0" applyAlignment="0" applyProtection="0"/>
    <xf numFmtId="0" fontId="15" fillId="6" borderId="0" applyNumberFormat="0" applyBorder="0" applyAlignment="0" applyProtection="0">
      <alignment vertical="center"/>
    </xf>
    <xf numFmtId="25" fontId="0" fillId="0" borderId="0" applyFont="0" applyFill="0" applyBorder="0" applyAlignment="0" applyProtection="0"/>
    <xf numFmtId="182" fontId="14" fillId="12"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3" fillId="6" borderId="7" applyNumberFormat="0" applyBorder="0" applyAlignment="0" applyProtection="0"/>
    <xf numFmtId="0" fontId="103" fillId="6" borderId="7" applyNumberFormat="0" applyBorder="0" applyAlignment="0" applyProtection="0"/>
    <xf numFmtId="0" fontId="0" fillId="17" borderId="71" applyNumberFormat="0" applyFont="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191" fontId="1" fillId="0" borderId="0" applyFont="0" applyFill="0" applyBorder="0" applyAlignment="0" applyProtection="0"/>
    <xf numFmtId="0" fontId="15" fillId="6" borderId="0" applyNumberFormat="0" applyBorder="0" applyAlignment="0" applyProtection="0">
      <alignment vertical="center"/>
    </xf>
    <xf numFmtId="0" fontId="0" fillId="0" borderId="0" applyNumberFormat="0" applyFont="0" applyFill="0" applyBorder="0" applyAlignment="0" applyProtection="0">
      <alignment horizontal="left"/>
    </xf>
    <xf numFmtId="0" fontId="95" fillId="3" borderId="0" applyNumberFormat="0" applyBorder="0" applyAlignment="0" applyProtection="0">
      <alignment vertical="center"/>
    </xf>
    <xf numFmtId="191" fontId="1" fillId="0" borderId="0" applyFont="0" applyFill="0" applyBorder="0" applyAlignment="0" applyProtection="0"/>
    <xf numFmtId="0" fontId="98" fillId="18" borderId="0" applyNumberFormat="0" applyBorder="0" applyAlignment="0" applyProtection="0">
      <alignment vertical="center"/>
    </xf>
    <xf numFmtId="0" fontId="0" fillId="0" borderId="0" applyNumberFormat="0" applyFont="0" applyFill="0" applyBorder="0" applyAlignment="0" applyProtection="0">
      <alignment horizontal="left"/>
    </xf>
    <xf numFmtId="0" fontId="138" fillId="31" borderId="0" applyNumberFormat="0" applyBorder="0" applyAlignment="0" applyProtection="0">
      <alignment vertical="center"/>
    </xf>
    <xf numFmtId="182" fontId="14" fillId="12" borderId="0"/>
    <xf numFmtId="0" fontId="15" fillId="6" borderId="0" applyNumberFormat="0" applyBorder="0" applyAlignment="0" applyProtection="0">
      <alignment vertical="center"/>
    </xf>
    <xf numFmtId="182" fontId="14" fillId="12" borderId="0"/>
    <xf numFmtId="0" fontId="15" fillId="6" borderId="0" applyNumberFormat="0" applyBorder="0" applyAlignment="0" applyProtection="0">
      <alignment vertical="center"/>
    </xf>
    <xf numFmtId="0" fontId="95" fillId="13" borderId="0" applyNumberFormat="0" applyBorder="0" applyAlignment="0" applyProtection="0">
      <alignment vertical="center"/>
    </xf>
    <xf numFmtId="0" fontId="15" fillId="6" borderId="0" applyNumberFormat="0" applyBorder="0" applyAlignment="0" applyProtection="0">
      <alignment vertical="center"/>
    </xf>
    <xf numFmtId="41" fontId="14" fillId="0" borderId="0" applyFont="0" applyFill="0" applyBorder="0" applyAlignment="0" applyProtection="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8" fillId="18" borderId="0" applyNumberFormat="0" applyBorder="0" applyAlignment="0" applyProtection="0">
      <alignment vertical="center"/>
    </xf>
    <xf numFmtId="182" fontId="14" fillId="12" borderId="0"/>
    <xf numFmtId="0" fontId="15" fillId="6" borderId="0" applyNumberFormat="0" applyBorder="0" applyAlignment="0" applyProtection="0">
      <alignment vertical="center"/>
    </xf>
    <xf numFmtId="182" fontId="14" fillId="12" borderId="0"/>
    <xf numFmtId="0" fontId="15" fillId="6" borderId="0" applyNumberFormat="0" applyBorder="0" applyAlignment="0" applyProtection="0">
      <alignment vertical="center"/>
    </xf>
    <xf numFmtId="0" fontId="98" fillId="18" borderId="0" applyNumberFormat="0" applyBorder="0" applyAlignment="0" applyProtection="0">
      <alignment vertical="center"/>
    </xf>
    <xf numFmtId="0" fontId="123" fillId="22" borderId="0" applyNumberFormat="0" applyBorder="0" applyAlignment="0" applyProtection="0">
      <alignment vertical="center"/>
    </xf>
    <xf numFmtId="0" fontId="95" fillId="13" borderId="0" applyNumberFormat="0" applyBorder="0" applyAlignment="0" applyProtection="0">
      <alignment vertical="center"/>
    </xf>
    <xf numFmtId="237" fontId="0" fillId="0" borderId="0" applyFont="0" applyFill="0" applyBorder="0" applyAlignment="0" applyProtection="0"/>
    <xf numFmtId="0" fontId="15" fillId="6" borderId="0" applyNumberFormat="0" applyBorder="0" applyAlignment="0" applyProtection="0">
      <alignment vertical="center"/>
    </xf>
    <xf numFmtId="0" fontId="95" fillId="13" borderId="0" applyNumberFormat="0" applyBorder="0" applyAlignment="0" applyProtection="0">
      <alignment vertical="center"/>
    </xf>
    <xf numFmtId="0" fontId="15" fillId="6" borderId="0" applyNumberFormat="0" applyBorder="0" applyAlignment="0" applyProtection="0">
      <alignment vertical="center"/>
    </xf>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95" fillId="13"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13" fillId="26" borderId="0" applyNumberFormat="0" applyBorder="0" applyAlignment="0" applyProtection="0">
      <alignment vertical="center"/>
    </xf>
    <xf numFmtId="0" fontId="15" fillId="20" borderId="0" applyNumberFormat="0" applyBorder="0" applyAlignment="0" applyProtection="0">
      <alignment vertical="center"/>
    </xf>
    <xf numFmtId="0" fontId="104" fillId="0" borderId="0" applyNumberFormat="0" applyFill="0" applyBorder="0" applyAlignment="0" applyProtection="0">
      <alignment vertical="center"/>
    </xf>
    <xf numFmtId="0" fontId="15" fillId="20" borderId="0" applyNumberFormat="0" applyBorder="0" applyAlignment="0" applyProtection="0">
      <alignment vertical="center"/>
    </xf>
    <xf numFmtId="43" fontId="1" fillId="0" borderId="0" applyFont="0" applyFill="0" applyBorder="0" applyAlignment="0" applyProtection="0"/>
    <xf numFmtId="0" fontId="95" fillId="13" borderId="0" applyNumberFormat="0" applyBorder="0" applyAlignment="0" applyProtection="0">
      <alignment vertical="center"/>
    </xf>
    <xf numFmtId="0" fontId="95" fillId="21" borderId="0" applyNumberFormat="0" applyBorder="0" applyAlignment="0" applyProtection="0">
      <alignment vertical="center"/>
    </xf>
    <xf numFmtId="0" fontId="15" fillId="3" borderId="0" applyNumberFormat="0" applyBorder="0" applyAlignment="0" applyProtection="0">
      <alignment vertical="center"/>
    </xf>
    <xf numFmtId="0" fontId="14" fillId="0" borderId="0"/>
    <xf numFmtId="0" fontId="120" fillId="6" borderId="75" applyNumberFormat="0" applyAlignment="0" applyProtection="0">
      <alignment vertical="center"/>
    </xf>
    <xf numFmtId="0" fontId="15" fillId="13" borderId="0" applyNumberFormat="0" applyBorder="0" applyAlignment="0" applyProtection="0">
      <alignment vertical="center"/>
    </xf>
    <xf numFmtId="0" fontId="15" fillId="20"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0" fillId="0" borderId="0" applyNumberFormat="0" applyFont="0" applyFill="0" applyBorder="0" applyAlignment="0" applyProtection="0"/>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2" fillId="0" borderId="0"/>
    <xf numFmtId="0" fontId="15" fillId="3" borderId="0" applyNumberFormat="0" applyBorder="0" applyAlignment="0" applyProtection="0">
      <alignment vertical="center"/>
    </xf>
    <xf numFmtId="0" fontId="15" fillId="3" borderId="0" applyNumberFormat="0" applyBorder="0" applyAlignment="0" applyProtection="0">
      <alignment vertical="center"/>
    </xf>
    <xf numFmtId="25" fontId="0" fillId="0" borderId="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04" fillId="0" borderId="79" applyNumberFormat="0" applyFill="0" applyAlignment="0" applyProtection="0">
      <alignment vertical="center"/>
    </xf>
    <xf numFmtId="182" fontId="14" fillId="16" borderId="0"/>
    <xf numFmtId="0" fontId="15" fillId="17"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13" borderId="0" applyNumberFormat="0" applyBorder="0" applyAlignment="0" applyProtection="0">
      <alignment vertical="center"/>
    </xf>
    <xf numFmtId="176" fontId="14" fillId="16" borderId="0"/>
    <xf numFmtId="176" fontId="14" fillId="16"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17"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17"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15" fillId="3" borderId="0" applyNumberFormat="0" applyBorder="0" applyAlignment="0" applyProtection="0">
      <alignment vertical="center"/>
    </xf>
    <xf numFmtId="0" fontId="117" fillId="0" borderId="76" applyNumberFormat="0" applyFill="0" applyAlignment="0" applyProtection="0">
      <alignment vertical="center"/>
    </xf>
    <xf numFmtId="0" fontId="15" fillId="20" borderId="0" applyNumberFormat="0" applyBorder="0" applyAlignment="0" applyProtection="0">
      <alignment vertical="center"/>
    </xf>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134" fillId="0" borderId="76" applyNumberFormat="0" applyFill="0" applyAlignment="0" applyProtection="0">
      <alignment vertical="center"/>
    </xf>
    <xf numFmtId="0" fontId="15" fillId="20" borderId="0" applyNumberFormat="0" applyBorder="0" applyAlignment="0" applyProtection="0">
      <alignment vertical="center"/>
    </xf>
    <xf numFmtId="0" fontId="98" fillId="22" borderId="0" applyNumberFormat="0" applyBorder="0" applyAlignment="0" applyProtection="0">
      <alignment vertical="center"/>
    </xf>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0" fontId="101" fillId="0" borderId="0" applyFont="0" applyFill="0" applyBorder="0" applyAlignment="0" applyProtection="0"/>
    <xf numFmtId="0" fontId="15" fillId="20" borderId="0" applyNumberFormat="0" applyBorder="0" applyAlignment="0" applyProtection="0">
      <alignment vertical="center"/>
    </xf>
    <xf numFmtId="182" fontId="14" fillId="16" borderId="0"/>
    <xf numFmtId="0" fontId="92" fillId="0" borderId="0" applyNumberFormat="0" applyFill="0">
      <alignment horizontal="lef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82" fontId="14" fillId="12"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82" fontId="14" fillId="12" borderId="0"/>
    <xf numFmtId="0" fontId="15" fillId="20" borderId="0" applyNumberFormat="0" applyBorder="0" applyAlignment="0" applyProtection="0">
      <alignment vertical="center"/>
    </xf>
    <xf numFmtId="10" fontId="101" fillId="0" borderId="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3" borderId="0" applyNumberFormat="0" applyBorder="0" applyAlignment="0" applyProtection="0">
      <alignment vertical="center"/>
    </xf>
    <xf numFmtId="0" fontId="95" fillId="3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39" fontId="0" fillId="0" borderId="0" applyFont="0" applyFill="0" applyBorder="0" applyAlignment="0" applyProtection="0"/>
    <xf numFmtId="0" fontId="113" fillId="21"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 fillId="0" borderId="0">
      <alignment vertical="center"/>
    </xf>
    <xf numFmtId="0" fontId="15" fillId="20" borderId="0" applyNumberFormat="0" applyBorder="0" applyAlignment="0" applyProtection="0">
      <alignment vertical="center"/>
    </xf>
    <xf numFmtId="39" fontId="0" fillId="0" borderId="0" applyFont="0" applyFill="0" applyBorder="0" applyAlignment="0" applyProtection="0"/>
    <xf numFmtId="0" fontId="112" fillId="24" borderId="74" applyNumberFormat="0" applyAlignment="0" applyProtection="0">
      <alignment vertical="center"/>
    </xf>
    <xf numFmtId="0" fontId="15" fillId="20" borderId="0" applyNumberFormat="0" applyBorder="0" applyAlignment="0" applyProtection="0">
      <alignment vertical="center"/>
    </xf>
    <xf numFmtId="10" fontId="0" fillId="0" borderId="0" applyFont="0" applyFill="0" applyBorder="0" applyAlignment="0" applyProtection="0"/>
    <xf numFmtId="0" fontId="15" fillId="20" borderId="0" applyNumberFormat="0" applyBorder="0" applyAlignment="0" applyProtection="0">
      <alignment vertical="center"/>
    </xf>
    <xf numFmtId="15" fontId="88"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8" fillId="22" borderId="0" applyNumberFormat="0" applyBorder="0" applyAlignment="0" applyProtection="0">
      <alignment vertical="center"/>
    </xf>
    <xf numFmtId="0" fontId="98" fillId="31"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15" fillId="20" borderId="0" applyNumberFormat="0" applyBorder="0" applyAlignment="0" applyProtection="0">
      <alignment vertical="center"/>
    </xf>
    <xf numFmtId="196" fontId="101" fillId="0" borderId="0" applyFont="0" applyFill="0" applyBorder="0" applyAlignment="0" applyProtection="0"/>
    <xf numFmtId="196" fontId="101" fillId="0" borderId="0" applyFont="0" applyFill="0" applyBorder="0" applyAlignment="0" applyProtection="0"/>
    <xf numFmtId="0" fontId="15" fillId="13" borderId="0" applyNumberFormat="0" applyBorder="0" applyAlignment="0" applyProtection="0">
      <alignment vertical="center"/>
    </xf>
    <xf numFmtId="0" fontId="15" fillId="20" borderId="0" applyNumberFormat="0" applyBorder="0" applyAlignment="0" applyProtection="0">
      <alignment vertical="center"/>
    </xf>
    <xf numFmtId="0" fontId="15" fillId="13" borderId="0" applyNumberFormat="0" applyBorder="0" applyAlignment="0" applyProtection="0">
      <alignment vertical="center"/>
    </xf>
    <xf numFmtId="9" fontId="89" fillId="0" borderId="0" applyFont="0" applyFill="0" applyBorder="0" applyAlignment="0" applyProtection="0"/>
    <xf numFmtId="0" fontId="15" fillId="20" borderId="0" applyNumberFormat="0" applyBorder="0" applyAlignment="0" applyProtection="0">
      <alignment vertical="center"/>
    </xf>
    <xf numFmtId="196" fontId="101" fillId="0" borderId="0" applyFont="0" applyFill="0" applyBorder="0" applyAlignment="0" applyProtection="0"/>
    <xf numFmtId="0" fontId="15" fillId="13"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5" fillId="20" borderId="0" applyNumberFormat="0" applyBorder="0" applyAlignment="0" applyProtection="0">
      <alignment vertical="center"/>
    </xf>
    <xf numFmtId="0" fontId="15" fillId="13" borderId="0" applyNumberFormat="0" applyBorder="0" applyAlignment="0" applyProtection="0">
      <alignment vertical="center"/>
    </xf>
    <xf numFmtId="0" fontId="15" fillId="20" borderId="0" applyNumberFormat="0" applyBorder="0" applyAlignment="0" applyProtection="0">
      <alignment vertical="center"/>
    </xf>
    <xf numFmtId="0" fontId="14" fillId="0" borderId="0"/>
    <xf numFmtId="0" fontId="15" fillId="13" borderId="0" applyNumberFormat="0" applyBorder="0" applyAlignment="0" applyProtection="0">
      <alignment vertical="center"/>
    </xf>
    <xf numFmtId="182" fontId="14" fillId="12" borderId="0"/>
    <xf numFmtId="0" fontId="15" fillId="20" borderId="0" applyNumberFormat="0" applyBorder="0" applyAlignment="0" applyProtection="0">
      <alignment vertical="center"/>
    </xf>
    <xf numFmtId="0" fontId="14" fillId="0" borderId="0">
      <alignment vertical="center"/>
    </xf>
    <xf numFmtId="0" fontId="98" fillId="15" borderId="0" applyNumberFormat="0" applyBorder="0" applyAlignment="0" applyProtection="0">
      <alignment vertical="center"/>
    </xf>
    <xf numFmtId="0" fontId="15" fillId="20" borderId="0" applyNumberFormat="0" applyBorder="0" applyAlignment="0" applyProtection="0">
      <alignment vertical="center"/>
    </xf>
    <xf numFmtId="0" fontId="14" fillId="0" borderId="0">
      <protection locked="0"/>
    </xf>
    <xf numFmtId="0" fontId="98" fillId="15" borderId="0" applyNumberFormat="0" applyBorder="0" applyAlignment="0" applyProtection="0">
      <alignment vertical="center"/>
    </xf>
    <xf numFmtId="0" fontId="98" fillId="22"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3" borderId="0" applyNumberFormat="0" applyBorder="0" applyAlignment="0" applyProtection="0">
      <alignment vertical="center"/>
    </xf>
    <xf numFmtId="0" fontId="15" fillId="20" borderId="0" applyNumberFormat="0" applyBorder="0" applyAlignment="0" applyProtection="0">
      <alignment vertical="center"/>
    </xf>
    <xf numFmtId="0" fontId="15" fillId="23" borderId="0" applyNumberFormat="0" applyBorder="0" applyAlignment="0" applyProtection="0">
      <alignment vertical="center"/>
    </xf>
    <xf numFmtId="4" fontId="215" fillId="0" borderId="0">
      <alignment horizontal="right"/>
    </xf>
    <xf numFmtId="0" fontId="98" fillId="22" borderId="0" applyNumberFormat="0" applyBorder="0" applyAlignment="0" applyProtection="0">
      <alignment vertical="center"/>
    </xf>
    <xf numFmtId="0" fontId="15" fillId="20" borderId="0" applyNumberFormat="0" applyBorder="0" applyAlignment="0" applyProtection="0">
      <alignment vertical="center"/>
    </xf>
    <xf numFmtId="0" fontId="98" fillId="22"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15" borderId="0" applyNumberFormat="0" applyBorder="0" applyAlignment="0" applyProtection="0">
      <alignment vertical="center"/>
    </xf>
    <xf numFmtId="0" fontId="15" fillId="3" borderId="0" applyNumberFormat="0" applyBorder="0" applyAlignment="0" applyProtection="0">
      <alignment vertical="center"/>
    </xf>
    <xf numFmtId="0" fontId="0" fillId="18" borderId="0" applyNumberFormat="0" applyFont="0" applyBorder="0" applyAlignment="0" applyProtection="0">
      <alignment horizontal="right"/>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113" fillId="35" borderId="0" applyNumberFormat="0" applyBorder="0" applyAlignment="0" applyProtection="0">
      <alignment vertical="center"/>
    </xf>
    <xf numFmtId="0" fontId="98" fillId="22" borderId="0" applyNumberFormat="0" applyBorder="0" applyAlignment="0" applyProtection="0">
      <alignment vertical="center"/>
    </xf>
    <xf numFmtId="0" fontId="123" fillId="22" borderId="0" applyNumberFormat="0" applyBorder="0" applyAlignment="0" applyProtection="0">
      <alignment vertical="center"/>
    </xf>
    <xf numFmtId="0" fontId="95" fillId="13" borderId="0" applyNumberFormat="0" applyBorder="0" applyAlignment="0" applyProtection="0">
      <alignment vertical="center"/>
    </xf>
    <xf numFmtId="0" fontId="112" fillId="24" borderId="74" applyNumberFormat="0" applyAlignment="0" applyProtection="0">
      <alignment vertical="center"/>
    </xf>
    <xf numFmtId="0" fontId="15" fillId="20" borderId="0" applyNumberFormat="0" applyBorder="0" applyAlignment="0" applyProtection="0">
      <alignment vertical="center"/>
    </xf>
    <xf numFmtId="0" fontId="14" fillId="0" borderId="0" applyNumberFormat="0" applyFill="0" applyBorder="0" applyAlignment="0" applyProtection="0">
      <alignment horizontal="left"/>
    </xf>
    <xf numFmtId="0" fontId="95" fillId="13"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3" fillId="0" borderId="72" applyNumberFormat="0" applyFill="0" applyAlignment="0" applyProtection="0">
      <alignment vertical="center"/>
    </xf>
    <xf numFmtId="0" fontId="100" fillId="2" borderId="0" applyNumberFormat="0" applyBorder="0" applyAlignment="0" applyProtection="0">
      <alignment vertical="center"/>
    </xf>
    <xf numFmtId="0" fontId="15" fillId="20" borderId="0" applyNumberFormat="0" applyBorder="0" applyAlignment="0" applyProtection="0">
      <alignment vertical="center"/>
    </xf>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191" fontId="1" fillId="0" borderId="0" applyFont="0" applyFill="0" applyBorder="0" applyAlignment="0" applyProtection="0"/>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5" fillId="17" borderId="0" applyNumberFormat="0" applyBorder="0" applyAlignment="0" applyProtection="0">
      <alignment vertical="center"/>
    </xf>
    <xf numFmtId="0" fontId="115" fillId="20" borderId="75" applyNumberFormat="0" applyAlignment="0" applyProtection="0">
      <alignment vertical="center"/>
    </xf>
    <xf numFmtId="176" fontId="14" fillId="16" borderId="0"/>
    <xf numFmtId="176" fontId="14" fillId="16" borderId="0"/>
    <xf numFmtId="0" fontId="15" fillId="17" borderId="0" applyNumberFormat="0" applyBorder="0" applyAlignment="0" applyProtection="0">
      <alignment vertical="center"/>
    </xf>
    <xf numFmtId="0" fontId="14" fillId="0" borderId="0">
      <alignment vertical="center"/>
    </xf>
    <xf numFmtId="0" fontId="115" fillId="20" borderId="75" applyNumberFormat="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77" fillId="20" borderId="75" applyNumberFormat="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98" fillId="0" borderId="0">
      <alignment vertical="center"/>
    </xf>
    <xf numFmtId="0" fontId="0" fillId="0" borderId="0" applyNumberFormat="0" applyFont="0" applyFill="0" applyBorder="0" applyAlignment="0" applyProtection="0"/>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15" fillId="17" borderId="0" applyNumberFormat="0" applyBorder="0" applyAlignment="0" applyProtection="0">
      <alignment vertical="center"/>
    </xf>
    <xf numFmtId="0" fontId="98" fillId="2" borderId="0" applyNumberFormat="0" applyBorder="0" applyAlignment="0" applyProtection="0">
      <alignment vertical="center"/>
    </xf>
    <xf numFmtId="0" fontId="122" fillId="22" borderId="0" applyNumberFormat="0" applyBorder="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0" fillId="0" borderId="0" applyNumberFormat="0" applyFont="0" applyFill="0" applyBorder="0" applyAlignment="0" applyProtection="0"/>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95" fillId="13" borderId="0" applyNumberFormat="0" applyBorder="0" applyAlignment="0" applyProtection="0">
      <alignment vertical="center"/>
    </xf>
    <xf numFmtId="0" fontId="97" fillId="0" borderId="0" applyNumberFormat="0" applyFill="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xf numFmtId="182" fontId="14" fillId="12" borderId="0"/>
    <xf numFmtId="0" fontId="15" fillId="17" borderId="0" applyNumberFormat="0" applyBorder="0" applyAlignment="0" applyProtection="0">
      <alignment vertical="center"/>
    </xf>
    <xf numFmtId="182" fontId="14" fillId="12" borderId="0"/>
    <xf numFmtId="0" fontId="15" fillId="17" borderId="0" applyNumberFormat="0" applyBorder="0" applyAlignment="0" applyProtection="0">
      <alignment vertical="center"/>
    </xf>
    <xf numFmtId="0" fontId="15" fillId="15" borderId="0" applyNumberFormat="0" applyBorder="0" applyAlignment="0" applyProtection="0">
      <alignment vertical="center"/>
    </xf>
    <xf numFmtId="182" fontId="14" fillId="12" borderId="0"/>
    <xf numFmtId="0" fontId="15" fillId="17" borderId="0" applyNumberFormat="0" applyBorder="0" applyAlignment="0" applyProtection="0">
      <alignment vertical="center"/>
    </xf>
    <xf numFmtId="10" fontId="103" fillId="6" borderId="7" applyNumberFormat="0" applyBorder="0" applyAlignment="0" applyProtection="0"/>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15" fillId="17" borderId="0" applyNumberFormat="0" applyBorder="0" applyAlignment="0" applyProtection="0">
      <alignment vertical="center"/>
    </xf>
    <xf numFmtId="176" fontId="14" fillId="12" borderId="0"/>
    <xf numFmtId="0" fontId="15" fillId="17" borderId="0" applyNumberFormat="0" applyBorder="0" applyAlignment="0" applyProtection="0">
      <alignment vertical="center"/>
    </xf>
    <xf numFmtId="182" fontId="14" fillId="12" borderId="0"/>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17" borderId="0" applyNumberFormat="0" applyBorder="0" applyAlignment="0" applyProtection="0">
      <alignment vertical="center"/>
    </xf>
    <xf numFmtId="182" fontId="14" fillId="12" borderId="0"/>
    <xf numFmtId="0" fontId="15" fillId="17" borderId="0" applyNumberFormat="0" applyBorder="0" applyAlignment="0" applyProtection="0">
      <alignment vertical="center"/>
    </xf>
    <xf numFmtId="176" fontId="14" fillId="12" borderId="0"/>
    <xf numFmtId="0" fontId="98" fillId="2"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182" fontId="14" fillId="12" borderId="0"/>
    <xf numFmtId="0" fontId="15" fillId="17" borderId="0" applyNumberFormat="0" applyBorder="0" applyAlignment="0" applyProtection="0">
      <alignment vertical="center"/>
    </xf>
    <xf numFmtId="182" fontId="14" fillId="12" borderId="0"/>
    <xf numFmtId="0" fontId="15" fillId="17" borderId="0" applyNumberFormat="0" applyBorder="0" applyAlignment="0" applyProtection="0">
      <alignment vertical="center"/>
    </xf>
    <xf numFmtId="182" fontId="14" fillId="12" borderId="0"/>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17" borderId="0" applyNumberFormat="0" applyBorder="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95" fillId="29"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15" fillId="17" borderId="0" applyNumberFormat="0" applyBorder="0" applyAlignment="0" applyProtection="0">
      <alignment vertical="center"/>
    </xf>
    <xf numFmtId="199" fontId="1" fillId="0" borderId="0" applyFill="0" applyBorder="0" applyAlignment="0"/>
    <xf numFmtId="39" fontId="14" fillId="0" borderId="0"/>
    <xf numFmtId="0" fontId="15" fillId="6" borderId="0" applyNumberFormat="0" applyBorder="0" applyAlignment="0" applyProtection="0">
      <alignment vertical="center"/>
    </xf>
    <xf numFmtId="182" fontId="14" fillId="12" borderId="0"/>
    <xf numFmtId="0" fontId="15" fillId="17" borderId="0" applyNumberFormat="0" applyBorder="0" applyAlignment="0" applyProtection="0">
      <alignment vertical="center"/>
    </xf>
    <xf numFmtId="199" fontId="1" fillId="0" borderId="0" applyFill="0" applyBorder="0" applyAlignment="0"/>
    <xf numFmtId="182" fontId="14" fillId="12" borderId="0"/>
    <xf numFmtId="0" fontId="15" fillId="17" borderId="0" applyNumberFormat="0" applyBorder="0" applyAlignment="0" applyProtection="0">
      <alignment vertical="center"/>
    </xf>
    <xf numFmtId="0" fontId="107" fillId="0" borderId="0" applyNumberFormat="0" applyFill="0" applyBorder="0" applyAlignment="0" applyProtection="0">
      <alignment vertical="center"/>
    </xf>
    <xf numFmtId="199" fontId="1" fillId="0" borderId="0" applyFill="0" applyBorder="0" applyAlignment="0"/>
    <xf numFmtId="0" fontId="15" fillId="6" borderId="0" applyNumberFormat="0" applyBorder="0" applyAlignment="0" applyProtection="0">
      <alignment vertical="center"/>
    </xf>
    <xf numFmtId="0" fontId="97" fillId="0" borderId="0" applyNumberFormat="0" applyFill="0" applyBorder="0" applyAlignment="0" applyProtection="0">
      <alignment vertical="center"/>
    </xf>
    <xf numFmtId="182" fontId="14" fillId="12" borderId="0"/>
    <xf numFmtId="0" fontId="15" fillId="3" borderId="0" applyNumberFormat="0" applyBorder="0" applyAlignment="0" applyProtection="0">
      <alignment vertical="center"/>
    </xf>
    <xf numFmtId="0" fontId="15" fillId="17" borderId="0" applyNumberFormat="0" applyBorder="0" applyAlignment="0" applyProtection="0">
      <alignment vertical="center"/>
    </xf>
    <xf numFmtId="0" fontId="97" fillId="0" borderId="0" applyNumberFormat="0" applyFill="0" applyBorder="0" applyAlignment="0" applyProtection="0">
      <alignment vertical="center"/>
    </xf>
    <xf numFmtId="182" fontId="14" fillId="12" borderId="0"/>
    <xf numFmtId="0" fontId="15" fillId="17" borderId="0" applyNumberFormat="0" applyBorder="0" applyAlignment="0" applyProtection="0">
      <alignment vertical="center"/>
    </xf>
    <xf numFmtId="0" fontId="97" fillId="0" borderId="0" applyNumberFormat="0" applyFill="0" applyBorder="0" applyAlignment="0" applyProtection="0">
      <alignment vertical="center"/>
    </xf>
    <xf numFmtId="182" fontId="14" fillId="12" borderId="0"/>
    <xf numFmtId="0" fontId="15" fillId="17" borderId="0" applyNumberFormat="0" applyBorder="0" applyAlignment="0" applyProtection="0">
      <alignment vertical="center"/>
    </xf>
    <xf numFmtId="182" fontId="14" fillId="12" borderId="0"/>
    <xf numFmtId="38" fontId="103" fillId="13" borderId="0" applyNumberFormat="0" applyBorder="0" applyAlignment="0" applyProtection="0"/>
    <xf numFmtId="38" fontId="103" fillId="13" borderId="0" applyNumberFormat="0" applyBorder="0" applyAlignment="0" applyProtection="0"/>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98" fillId="2" borderId="0" applyNumberFormat="0" applyBorder="0" applyAlignment="0" applyProtection="0">
      <alignment vertical="center"/>
    </xf>
    <xf numFmtId="9" fontId="111" fillId="0" borderId="0" applyNumberFormat="0" applyFill="0" applyBorder="0" applyAlignment="0">
      <protection locked="0"/>
    </xf>
    <xf numFmtId="0" fontId="98" fillId="28" borderId="0" applyNumberFormat="0" applyBorder="0" applyAlignment="0" applyProtection="0">
      <alignment vertical="center"/>
    </xf>
    <xf numFmtId="25" fontId="101" fillId="0" borderId="0" applyFont="0" applyFill="0" applyBorder="0" applyAlignment="0" applyProtection="0"/>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27" fillId="0" borderId="78" applyNumberFormat="0" applyFill="0" applyAlignment="0" applyProtection="0">
      <alignment vertical="center"/>
    </xf>
    <xf numFmtId="0" fontId="15" fillId="17" borderId="0" applyNumberFormat="0" applyBorder="0" applyAlignment="0" applyProtection="0">
      <alignment vertical="center"/>
    </xf>
    <xf numFmtId="0" fontId="98" fillId="2" borderId="0" applyNumberFormat="0" applyBorder="0" applyAlignment="0" applyProtection="0">
      <alignment vertical="center"/>
    </xf>
    <xf numFmtId="25" fontId="101" fillId="0" borderId="0" applyFont="0" applyFill="0" applyBorder="0" applyAlignment="0" applyProtection="0"/>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0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5" fillId="17" borderId="0" applyNumberFormat="0" applyBorder="0" applyAlignment="0" applyProtection="0">
      <alignment vertical="center"/>
    </xf>
    <xf numFmtId="0" fontId="14" fillId="0" borderId="0"/>
    <xf numFmtId="39" fontId="14" fillId="0" borderId="0"/>
    <xf numFmtId="0" fontId="15" fillId="6" borderId="0" applyNumberFormat="0" applyBorder="0" applyAlignment="0" applyProtection="0">
      <alignment vertical="center"/>
    </xf>
    <xf numFmtId="25" fontId="101" fillId="0" borderId="0" applyFont="0" applyFill="0" applyBorder="0" applyAlignment="0" applyProtection="0"/>
    <xf numFmtId="0" fontId="15" fillId="17" borderId="0" applyNumberFormat="0" applyBorder="0" applyAlignment="0" applyProtection="0">
      <alignment vertical="center"/>
    </xf>
    <xf numFmtId="0" fontId="0" fillId="0" borderId="0" applyNumberFormat="0" applyFont="0" applyFill="0" applyBorder="0" applyAlignment="0" applyProtection="0"/>
    <xf numFmtId="0" fontId="14" fillId="0" borderId="0"/>
    <xf numFmtId="0" fontId="15" fillId="6" borderId="0" applyNumberFormat="0" applyBorder="0" applyAlignment="0" applyProtection="0">
      <alignment vertical="center"/>
    </xf>
    <xf numFmtId="0" fontId="15" fillId="17" borderId="0" applyNumberFormat="0" applyBorder="0" applyAlignment="0" applyProtection="0">
      <alignment vertical="center"/>
    </xf>
    <xf numFmtId="0" fontId="98" fillId="28" borderId="0" applyNumberFormat="0" applyBorder="0" applyAlignment="0" applyProtection="0">
      <alignment vertical="center"/>
    </xf>
    <xf numFmtId="25" fontId="101" fillId="0" borderId="0" applyFont="0" applyFill="0" applyBorder="0" applyAlignment="0" applyProtection="0"/>
    <xf numFmtId="0" fontId="98" fillId="2" borderId="0" applyNumberFormat="0" applyBorder="0" applyAlignment="0" applyProtection="0">
      <alignment vertical="center"/>
    </xf>
    <xf numFmtId="0" fontId="98" fillId="2"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191" fontId="0" fillId="0" borderId="0" applyFont="0" applyFill="0" applyBorder="0" applyAlignment="0" applyProtection="0"/>
    <xf numFmtId="0" fontId="15" fillId="17" borderId="0" applyNumberFormat="0" applyBorder="0" applyAlignment="0" applyProtection="0">
      <alignment vertical="center"/>
    </xf>
    <xf numFmtId="0" fontId="128" fillId="28" borderId="0" applyNumberFormat="0" applyBorder="0" applyAlignment="0" applyProtection="0"/>
    <xf numFmtId="0" fontId="15" fillId="17" borderId="0" applyNumberFormat="0" applyBorder="0" applyAlignment="0" applyProtection="0">
      <alignment vertical="center"/>
    </xf>
    <xf numFmtId="0" fontId="95" fillId="21"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6"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0" borderId="0" applyNumberFormat="0" applyBorder="0" applyAlignment="0" applyProtection="0">
      <alignment vertical="center"/>
    </xf>
    <xf numFmtId="182" fontId="14" fillId="12" borderId="0"/>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5" fillId="15" borderId="0" applyNumberFormat="0" applyBorder="0" applyAlignment="0" applyProtection="0">
      <alignment vertical="center"/>
    </xf>
    <xf numFmtId="0" fontId="15" fillId="6" borderId="0" applyNumberFormat="0" applyBorder="0" applyAlignment="0" applyProtection="0">
      <alignment vertical="center"/>
    </xf>
    <xf numFmtId="0" fontId="95" fillId="20" borderId="0" applyNumberFormat="0" applyBorder="0" applyAlignment="0" applyProtection="0">
      <alignment vertical="center"/>
    </xf>
    <xf numFmtId="182" fontId="14" fillId="12" borderId="0"/>
    <xf numFmtId="0" fontId="15" fillId="15"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182" fontId="14" fillId="12" borderId="0"/>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15" fillId="6"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38" fontId="103" fillId="13" borderId="0" applyNumberFormat="0" applyBorder="0" applyAlignment="0" applyProtection="0"/>
    <xf numFmtId="182" fontId="14" fillId="12"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182" fontId="14" fillId="12" borderId="0"/>
    <xf numFmtId="39" fontId="0" fillId="0" borderId="0" applyFont="0" applyFill="0" applyBorder="0" applyAlignment="0" applyProtection="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0" fillId="2" borderId="0" applyNumberFormat="0" applyBorder="0" applyAlignment="0" applyProtection="0">
      <alignment vertical="center"/>
    </xf>
    <xf numFmtId="0" fontId="95" fillId="23" borderId="0" applyNumberFormat="0" applyBorder="0" applyAlignment="0" applyProtection="0">
      <alignment vertical="center"/>
    </xf>
    <xf numFmtId="0" fontId="15" fillId="13"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7" fillId="0" borderId="0" applyNumberFormat="0" applyFill="0" applyBorder="0" applyAlignment="0" applyProtection="0">
      <alignment vertical="center"/>
    </xf>
    <xf numFmtId="0" fontId="15" fillId="6" borderId="0" applyNumberFormat="0" applyBorder="0" applyAlignment="0" applyProtection="0">
      <alignment vertical="center"/>
    </xf>
    <xf numFmtId="0" fontId="107" fillId="0" borderId="0" applyNumberFormat="0" applyFill="0" applyBorder="0" applyAlignment="0" applyProtection="0">
      <alignment vertical="center"/>
    </xf>
    <xf numFmtId="0" fontId="15" fillId="6" borderId="0" applyNumberFormat="0" applyBorder="0" applyAlignment="0" applyProtection="0">
      <alignment vertical="center"/>
    </xf>
    <xf numFmtId="0"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15" fillId="15"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191" fontId="0" fillId="0" borderId="0" applyFont="0" applyFill="0" applyBorder="0" applyAlignment="0" applyProtection="0"/>
    <xf numFmtId="0" fontId="15" fillId="15" borderId="0" applyNumberFormat="0" applyBorder="0" applyAlignment="0" applyProtection="0">
      <alignment vertical="center"/>
    </xf>
    <xf numFmtId="39"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19" borderId="0" applyNumberFormat="0" applyBorder="0" applyAlignment="0" applyProtection="0">
      <alignment vertical="center"/>
    </xf>
    <xf numFmtId="254" fontId="157" fillId="0" borderId="0" applyFont="0" applyFill="0" applyBorder="0" applyAlignment="0" applyProtection="0"/>
    <xf numFmtId="0" fontId="15" fillId="15"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39" fontId="14"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6" borderId="0" applyNumberFormat="0" applyBorder="0" applyAlignment="0" applyProtection="0">
      <alignment vertical="center"/>
    </xf>
    <xf numFmtId="0" fontId="1" fillId="0" borderId="0"/>
    <xf numFmtId="39" fontId="14" fillId="0"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39" fontId="14"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95" fillId="21"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95" fillId="30"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95" fillId="19"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122" fillId="22" borderId="0" applyNumberFormat="0" applyBorder="0" applyAlignment="0" applyProtection="0">
      <alignment vertical="center"/>
    </xf>
    <xf numFmtId="39" fontId="14" fillId="0" borderId="0"/>
    <xf numFmtId="183" fontId="0" fillId="0" borderId="0" applyFill="0" applyBorder="0" applyAlignment="0"/>
    <xf numFmtId="0" fontId="15" fillId="6" borderId="0" applyNumberFormat="0" applyBorder="0" applyAlignment="0" applyProtection="0">
      <alignment vertical="center"/>
    </xf>
    <xf numFmtId="0" fontId="15" fillId="20" borderId="0" applyNumberFormat="0" applyBorder="0" applyAlignment="0" applyProtection="0">
      <alignment vertical="center"/>
    </xf>
    <xf numFmtId="0" fontId="15" fillId="6" borderId="0" applyNumberFormat="0" applyBorder="0" applyAlignment="0" applyProtection="0">
      <alignment vertical="center"/>
    </xf>
    <xf numFmtId="0" fontId="0" fillId="0" borderId="0" applyNumberFormat="0" applyFont="0" applyFill="0" applyBorder="0" applyAlignment="0" applyProtection="0"/>
    <xf numFmtId="39" fontId="14" fillId="0" borderId="0"/>
    <xf numFmtId="0" fontId="15" fillId="6" borderId="0" applyNumberFormat="0" applyBorder="0" applyAlignment="0" applyProtection="0">
      <alignment vertical="center"/>
    </xf>
    <xf numFmtId="0" fontId="15" fillId="20" borderId="0" applyNumberFormat="0" applyBorder="0" applyAlignment="0" applyProtection="0">
      <alignment vertical="center"/>
    </xf>
    <xf numFmtId="0" fontId="15" fillId="6" borderId="0" applyNumberFormat="0" applyBorder="0" applyAlignment="0" applyProtection="0">
      <alignment vertical="center"/>
    </xf>
    <xf numFmtId="183" fontId="0" fillId="0" borderId="0" applyFill="0" applyBorder="0" applyAlignment="0"/>
    <xf numFmtId="0" fontId="15" fillId="20" borderId="0" applyNumberFormat="0" applyBorder="0" applyAlignment="0" applyProtection="0">
      <alignment vertical="center"/>
    </xf>
    <xf numFmtId="0" fontId="15" fillId="6" borderId="0" applyNumberFormat="0" applyBorder="0" applyAlignment="0" applyProtection="0">
      <alignment vertical="center"/>
    </xf>
    <xf numFmtId="0" fontId="113" fillId="35" borderId="0" applyNumberFormat="0" applyBorder="0" applyAlignment="0" applyProtection="0">
      <alignment vertical="center"/>
    </xf>
    <xf numFmtId="0" fontId="15" fillId="20" borderId="0" applyNumberFormat="0" applyBorder="0" applyAlignment="0" applyProtection="0">
      <alignment vertical="center"/>
    </xf>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8" fillId="15"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113" fillId="35" borderId="0" applyNumberFormat="0" applyBorder="0" applyAlignment="0" applyProtection="0">
      <alignment vertical="center"/>
    </xf>
    <xf numFmtId="0" fontId="98" fillId="28" borderId="0" applyNumberFormat="0" applyBorder="0" applyAlignment="0" applyProtection="0">
      <alignment vertical="center"/>
    </xf>
    <xf numFmtId="195" fontId="1" fillId="0" borderId="0" applyFill="0" applyBorder="0" applyAlignment="0"/>
    <xf numFmtId="39" fontId="14" fillId="0"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39" fontId="14" fillId="0" borderId="0"/>
    <xf numFmtId="0" fontId="98" fillId="28" borderId="0" applyNumberFormat="0" applyBorder="0" applyAlignment="0" applyProtection="0">
      <alignment vertical="center"/>
    </xf>
    <xf numFmtId="182" fontId="14" fillId="12" borderId="0"/>
    <xf numFmtId="176" fontId="14" fillId="12" borderId="0"/>
    <xf numFmtId="0" fontId="98" fillId="15"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15" fillId="25" borderId="0" applyNumberFormat="0" applyBorder="0" applyAlignment="0" applyProtection="0">
      <alignment vertical="center"/>
    </xf>
    <xf numFmtId="0" fontId="14" fillId="0" borderId="0">
      <alignment vertical="center"/>
    </xf>
    <xf numFmtId="0" fontId="14" fillId="0" borderId="0">
      <alignment vertical="center"/>
    </xf>
    <xf numFmtId="39" fontId="14" fillId="0" borderId="0"/>
    <xf numFmtId="0" fontId="15" fillId="6" borderId="0" applyNumberFormat="0" applyBorder="0" applyAlignment="0" applyProtection="0">
      <alignment vertical="center"/>
    </xf>
    <xf numFmtId="0" fontId="15" fillId="25"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98" fillId="28" borderId="0" applyNumberFormat="0" applyBorder="0" applyAlignment="0" applyProtection="0">
      <alignment vertical="center"/>
    </xf>
    <xf numFmtId="0" fontId="90" fillId="0" borderId="0" applyNumberFormat="0" applyFill="0" applyBorder="0" applyAlignment="0" applyProtection="0">
      <alignment vertical="center"/>
    </xf>
    <xf numFmtId="0" fontId="15" fillId="23" borderId="0" applyNumberFormat="0" applyBorder="0" applyAlignment="0" applyProtection="0">
      <alignment vertical="center"/>
    </xf>
    <xf numFmtId="0" fontId="15" fillId="25" borderId="0" applyNumberFormat="0" applyBorder="0" applyAlignment="0" applyProtection="0">
      <alignment vertical="center"/>
    </xf>
    <xf numFmtId="9" fontId="101" fillId="0" borderId="0" applyFont="0" applyFill="0" applyBorder="0" applyAlignment="0" applyProtection="0"/>
    <xf numFmtId="0" fontId="15" fillId="25" borderId="0" applyNumberFormat="0" applyBorder="0" applyAlignment="0" applyProtection="0">
      <alignment vertical="center"/>
    </xf>
    <xf numFmtId="0" fontId="0" fillId="0" borderId="0" applyNumberFormat="0" applyFont="0" applyFill="0" applyBorder="0" applyAlignment="0" applyProtection="0"/>
    <xf numFmtId="39" fontId="14" fillId="0"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0" fontId="15" fillId="25" borderId="0" applyNumberFormat="0" applyBorder="0" applyAlignment="0" applyProtection="0">
      <alignment vertical="center"/>
    </xf>
    <xf numFmtId="10" fontId="1" fillId="0" borderId="0" applyFont="0" applyFill="0" applyBorder="0" applyAlignment="0" applyProtection="0"/>
    <xf numFmtId="39" fontId="14" fillId="0" borderId="0"/>
    <xf numFmtId="0" fontId="15" fillId="6" borderId="0" applyNumberFormat="0" applyBorder="0" applyAlignment="0" applyProtection="0">
      <alignment vertical="center"/>
    </xf>
    <xf numFmtId="0" fontId="113" fillId="35" borderId="0" applyNumberFormat="0" applyBorder="0" applyAlignment="0" applyProtection="0">
      <alignment vertical="center"/>
    </xf>
    <xf numFmtId="0" fontId="15" fillId="25" borderId="0" applyNumberFormat="0" applyBorder="0" applyAlignment="0" applyProtection="0">
      <alignment vertical="center"/>
    </xf>
    <xf numFmtId="0" fontId="94" fillId="18" borderId="0" applyNumberFormat="0" applyFont="0" applyBorder="0" applyAlignment="0" applyProtection="0">
      <alignment horizontal="right"/>
    </xf>
    <xf numFmtId="0" fontId="100" fillId="2"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15" fillId="20" borderId="0" applyNumberFormat="0" applyBorder="0" applyAlignment="0" applyProtection="0">
      <alignment vertical="center"/>
    </xf>
    <xf numFmtId="0" fontId="14" fillId="0" borderId="0">
      <alignment vertical="center"/>
    </xf>
    <xf numFmtId="39" fontId="14" fillId="0" borderId="0"/>
    <xf numFmtId="0" fontId="15" fillId="6" borderId="0" applyNumberFormat="0" applyBorder="0" applyAlignment="0" applyProtection="0">
      <alignment vertical="center"/>
    </xf>
    <xf numFmtId="0" fontId="0" fillId="0" borderId="0" applyNumberFormat="0" applyFont="0" applyFill="0" applyBorder="0" applyAlignment="0" applyProtection="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98" fillId="28" borderId="0" applyNumberFormat="0" applyBorder="0" applyAlignment="0" applyProtection="0">
      <alignment vertical="center"/>
    </xf>
    <xf numFmtId="0" fontId="95" fillId="13" borderId="0" applyNumberFormat="0" applyBorder="0" applyAlignment="0" applyProtection="0">
      <alignment vertical="center"/>
    </xf>
    <xf numFmtId="0" fontId="15" fillId="6" borderId="0" applyNumberFormat="0" applyBorder="0" applyAlignment="0" applyProtection="0">
      <alignment vertical="center"/>
    </xf>
    <xf numFmtId="0" fontId="0" fillId="17" borderId="71" applyNumberFormat="0" applyFont="0" applyAlignment="0" applyProtection="0">
      <alignment vertical="center"/>
    </xf>
    <xf numFmtId="0" fontId="15" fillId="6" borderId="0" applyNumberFormat="0" applyBorder="0" applyAlignment="0" applyProtection="0">
      <alignment vertical="center"/>
    </xf>
    <xf numFmtId="0" fontId="95" fillId="21"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3" fillId="6" borderId="7" applyNumberFormat="0" applyBorder="0" applyAlignment="0" applyProtection="0"/>
    <xf numFmtId="0" fontId="103" fillId="6" borderId="7" applyNumberFormat="0" applyBorder="0" applyAlignment="0" applyProtection="0"/>
    <xf numFmtId="0" fontId="15" fillId="6" borderId="0" applyNumberFormat="0" applyBorder="0" applyAlignment="0" applyProtection="0">
      <alignment vertical="center"/>
    </xf>
    <xf numFmtId="39" fontId="14"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22" fillId="22" borderId="0" applyNumberFormat="0" applyBorder="0" applyAlignment="0" applyProtection="0">
      <alignment vertical="center"/>
    </xf>
    <xf numFmtId="0" fontId="15" fillId="20" borderId="0" applyNumberFormat="0" applyBorder="0" applyAlignment="0" applyProtection="0">
      <alignment vertical="center"/>
    </xf>
    <xf numFmtId="0" fontId="14" fillId="0" borderId="0" applyNumberFormat="0" applyFill="0" applyBorder="0" applyAlignment="0" applyProtection="0">
      <alignment horizontal="left"/>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122" fillId="22" borderId="0" applyNumberFormat="0" applyBorder="0" applyAlignment="0" applyProtection="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122" fillId="22" borderId="0" applyNumberFormat="0" applyBorder="0" applyAlignment="0" applyProtection="0">
      <alignment vertical="center"/>
    </xf>
    <xf numFmtId="0" fontId="15" fillId="20" borderId="0" applyNumberFormat="0" applyBorder="0" applyAlignment="0" applyProtection="0">
      <alignment vertical="center"/>
    </xf>
    <xf numFmtId="0" fontId="15" fillId="25" borderId="0" applyNumberFormat="0" applyBorder="0" applyAlignment="0" applyProtection="0">
      <alignment vertical="center"/>
    </xf>
    <xf numFmtId="0" fontId="122" fillId="22" borderId="0" applyNumberFormat="0" applyBorder="0" applyAlignment="0" applyProtection="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5" fillId="25" borderId="0" applyNumberFormat="0" applyBorder="0" applyAlignment="0" applyProtection="0">
      <alignment vertical="center"/>
    </xf>
    <xf numFmtId="186" fontId="14"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65" fillId="0" borderId="86" applyNumberFormat="0" applyFill="0" applyAlignment="0" applyProtection="0">
      <alignment vertical="center"/>
    </xf>
    <xf numFmtId="0" fontId="15" fillId="25" borderId="0" applyNumberFormat="0" applyBorder="0" applyAlignment="0" applyProtection="0">
      <alignment vertical="center"/>
    </xf>
    <xf numFmtId="182" fontId="14" fillId="16"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0" fillId="0" borderId="0" applyNumberFormat="0" applyFont="0" applyFill="0" applyBorder="0" applyAlignment="0" applyProtection="0"/>
    <xf numFmtId="182" fontId="14" fillId="16"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2" fillId="0" borderId="0"/>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182" fontId="14" fillId="16"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182" fontId="14" fillId="16"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84"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182" fontId="14" fillId="16"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84"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182" fontId="14" fillId="16"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182" fontId="14" fillId="16"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184"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184"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92" fillId="0" borderId="0" applyNumberFormat="0" applyFill="0">
      <alignment horizontal="lef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92" fillId="0" borderId="0" applyNumberFormat="0" applyFill="0">
      <alignment horizontal="left" vertical="center"/>
    </xf>
    <xf numFmtId="176" fontId="14" fillId="16" borderId="0"/>
    <xf numFmtId="176" fontId="14" fillId="16" borderId="0"/>
    <xf numFmtId="0" fontId="15" fillId="25" borderId="0" applyNumberFormat="0" applyBorder="0" applyAlignment="0" applyProtection="0">
      <alignment vertical="center"/>
    </xf>
    <xf numFmtId="0" fontId="92" fillId="0" borderId="0" applyNumberFormat="0" applyFill="0">
      <alignment horizontal="left" vertical="center"/>
    </xf>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29" fillId="0" borderId="5">
      <alignment horizontal="center"/>
    </xf>
    <xf numFmtId="0" fontId="127" fillId="0" borderId="78" applyNumberFormat="0" applyFill="0" applyAlignment="0" applyProtection="0">
      <alignment vertical="center"/>
    </xf>
    <xf numFmtId="0" fontId="15" fillId="13" borderId="0" applyNumberFormat="0" applyBorder="0" applyAlignment="0" applyProtection="0">
      <alignment vertical="center"/>
    </xf>
    <xf numFmtId="0" fontId="15" fillId="25" borderId="0" applyNumberFormat="0" applyBorder="0" applyAlignment="0" applyProtection="0">
      <alignment vertical="center"/>
    </xf>
    <xf numFmtId="0" fontId="104" fillId="0" borderId="79" applyNumberFormat="0" applyFill="0" applyAlignment="0" applyProtection="0">
      <alignment vertical="center"/>
    </xf>
    <xf numFmtId="0" fontId="15" fillId="13" borderId="0" applyNumberFormat="0" applyBorder="0" applyAlignment="0" applyProtection="0">
      <alignment vertical="center"/>
    </xf>
    <xf numFmtId="0" fontId="2" fillId="0" borderId="0"/>
    <xf numFmtId="0" fontId="15" fillId="25" borderId="0" applyNumberFormat="0" applyBorder="0" applyAlignment="0" applyProtection="0">
      <alignment vertical="center"/>
    </xf>
    <xf numFmtId="0" fontId="15" fillId="20"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3" borderId="0" applyNumberFormat="0" applyBorder="0" applyAlignment="0" applyProtection="0">
      <alignment vertical="center"/>
    </xf>
    <xf numFmtId="0" fontId="98" fillId="25" borderId="0" applyNumberFormat="0" applyBorder="0" applyAlignment="0" applyProtection="0">
      <alignment vertical="center"/>
    </xf>
    <xf numFmtId="0" fontId="15" fillId="23" borderId="0" applyNumberFormat="0" applyBorder="0" applyAlignment="0" applyProtection="0">
      <alignment vertical="center"/>
    </xf>
    <xf numFmtId="0" fontId="15" fillId="20"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3" borderId="0" applyNumberFormat="0" applyBorder="0" applyAlignment="0" applyProtection="0">
      <alignment vertical="center"/>
    </xf>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3" borderId="0" applyNumberFormat="0" applyBorder="0" applyAlignment="0" applyProtection="0">
      <alignment vertical="center"/>
    </xf>
    <xf numFmtId="0" fontId="15" fillId="25" borderId="0" applyNumberFormat="0" applyBorder="0" applyAlignment="0" applyProtection="0">
      <alignment vertical="center"/>
    </xf>
    <xf numFmtId="221" fontId="1" fillId="0" borderId="0" applyFill="0" applyBorder="0" applyAlignment="0"/>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15" fillId="25" borderId="0" applyNumberFormat="0" applyBorder="0" applyAlignment="0" applyProtection="0">
      <alignment vertical="center"/>
    </xf>
    <xf numFmtId="0" fontId="15" fillId="20" borderId="0" applyNumberFormat="0" applyBorder="0" applyAlignment="0" applyProtection="0">
      <alignment vertical="center"/>
    </xf>
    <xf numFmtId="0" fontId="15" fillId="25" borderId="0" applyNumberFormat="0" applyBorder="0" applyAlignment="0" applyProtection="0">
      <alignment vertical="center"/>
    </xf>
    <xf numFmtId="0" fontId="15" fillId="13" borderId="0" applyNumberFormat="0" applyBorder="0" applyAlignment="0" applyProtection="0">
      <alignment vertical="center"/>
    </xf>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141" fillId="2" borderId="0" applyNumberFormat="0" applyBorder="0" applyAlignment="0" applyProtection="0">
      <alignment vertical="center"/>
    </xf>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0" fillId="0" borderId="0">
      <alignment horizontal="centerContinuous"/>
    </xf>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5" fillId="15" borderId="0" applyNumberFormat="0" applyBorder="0" applyAlignment="0" applyProtection="0">
      <alignment vertical="center"/>
    </xf>
    <xf numFmtId="0" fontId="95" fillId="27" borderId="0" applyNumberFormat="0" applyBorder="0" applyAlignment="0" applyProtection="0">
      <alignment vertical="center"/>
    </xf>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116" fillId="2" borderId="0" applyNumberFormat="0" applyBorder="0" applyAlignment="0" applyProtection="0">
      <alignment vertical="center"/>
    </xf>
    <xf numFmtId="0" fontId="15" fillId="23" borderId="0" applyNumberFormat="0" applyBorder="0" applyAlignment="0" applyProtection="0">
      <alignment vertical="center"/>
    </xf>
    <xf numFmtId="0" fontId="15" fillId="25" borderId="0" applyNumberFormat="0" applyBorder="0" applyAlignment="0" applyProtection="0">
      <alignment vertical="center"/>
    </xf>
    <xf numFmtId="0" fontId="116" fillId="2" borderId="0" applyNumberFormat="0" applyBorder="0" applyAlignment="0" applyProtection="0">
      <alignment vertical="center"/>
    </xf>
    <xf numFmtId="0" fontId="15" fillId="23" borderId="0" applyNumberFormat="0" applyBorder="0" applyAlignment="0" applyProtection="0">
      <alignment vertical="center"/>
    </xf>
    <xf numFmtId="0" fontId="94" fillId="18" borderId="0" applyNumberFormat="0" applyFont="0" applyBorder="0" applyAlignment="0" applyProtection="0">
      <alignment horizontal="right"/>
    </xf>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0" fontId="100" fillId="2" borderId="0" applyNumberFormat="0" applyBorder="0" applyAlignment="0" applyProtection="0">
      <alignment vertical="center"/>
    </xf>
    <xf numFmtId="0" fontId="15" fillId="25" borderId="0" applyNumberFormat="0" applyBorder="0" applyAlignment="0" applyProtection="0">
      <alignment vertical="center"/>
    </xf>
    <xf numFmtId="0" fontId="15" fillId="20" borderId="0" applyNumberFormat="0" applyBorder="0" applyAlignment="0" applyProtection="0">
      <alignment vertical="center"/>
    </xf>
    <xf numFmtId="0" fontId="15" fillId="23" borderId="0" applyNumberFormat="0" applyBorder="0" applyAlignment="0" applyProtection="0">
      <alignment vertical="center"/>
    </xf>
    <xf numFmtId="10" fontId="6" fillId="0" borderId="0" applyFont="0" applyFill="0" applyBorder="0" applyAlignment="0" applyProtection="0"/>
    <xf numFmtId="0" fontId="0" fillId="18" borderId="0" applyNumberFormat="0" applyFont="0" applyBorder="0" applyAlignment="0" applyProtection="0">
      <alignment horizontal="right"/>
    </xf>
    <xf numFmtId="0" fontId="95" fillId="13" borderId="0" applyNumberFormat="0" applyBorder="0" applyAlignment="0" applyProtection="0">
      <alignment vertical="center"/>
    </xf>
    <xf numFmtId="0" fontId="15" fillId="25" borderId="0" applyNumberFormat="0" applyBorder="0" applyAlignment="0" applyProtection="0">
      <alignment vertical="center"/>
    </xf>
    <xf numFmtId="0" fontId="15" fillId="20" borderId="0" applyNumberFormat="0" applyBorder="0" applyAlignment="0" applyProtection="0">
      <alignment vertical="center"/>
    </xf>
    <xf numFmtId="0" fontId="1" fillId="0" borderId="0" applyFont="0" applyFill="0" applyBorder="0" applyAlignment="0" applyProtection="0"/>
    <xf numFmtId="0" fontId="116" fillId="2" borderId="0" applyNumberFormat="0" applyBorder="0" applyAlignment="0" applyProtection="0">
      <alignment vertical="center"/>
    </xf>
    <xf numFmtId="0" fontId="15" fillId="23" borderId="0" applyNumberFormat="0" applyBorder="0" applyAlignment="0" applyProtection="0">
      <alignment vertical="center"/>
    </xf>
    <xf numFmtId="0" fontId="2" fillId="0" borderId="0"/>
    <xf numFmtId="0" fontId="15" fillId="25" borderId="0" applyNumberFormat="0" applyBorder="0" applyAlignment="0" applyProtection="0">
      <alignment vertical="center"/>
    </xf>
    <xf numFmtId="0" fontId="137" fillId="0" borderId="7">
      <alignment horizontal="center"/>
    </xf>
    <xf numFmtId="0" fontId="15" fillId="23" borderId="0" applyNumberFormat="0" applyBorder="0" applyAlignment="0" applyProtection="0">
      <alignment vertical="center"/>
    </xf>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0" fontId="88" fillId="0" borderId="0"/>
    <xf numFmtId="0" fontId="2" fillId="0" borderId="0"/>
    <xf numFmtId="0" fontId="14" fillId="0" borderId="0">
      <alignment vertical="center"/>
    </xf>
    <xf numFmtId="0" fontId="141" fillId="2" borderId="0" applyNumberFormat="0" applyBorder="0" applyAlignment="0" applyProtection="0">
      <alignment vertical="center"/>
    </xf>
    <xf numFmtId="0" fontId="15" fillId="25" borderId="0" applyNumberFormat="0" applyBorder="0" applyAlignment="0" applyProtection="0">
      <alignment vertical="center"/>
    </xf>
    <xf numFmtId="0" fontId="15" fillId="23" borderId="0" applyNumberFormat="0" applyBorder="0" applyAlignment="0" applyProtection="0">
      <alignment vertical="center"/>
    </xf>
    <xf numFmtId="0" fontId="0" fillId="0" borderId="0" applyNumberFormat="0" applyFont="0" applyFill="0" applyBorder="0" applyAlignment="0" applyProtection="0"/>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99" fillId="0" borderId="0">
      <alignment vertical="center"/>
    </xf>
    <xf numFmtId="0" fontId="15" fillId="25" borderId="0" applyNumberFormat="0" applyBorder="0" applyAlignment="0" applyProtection="0">
      <alignment vertical="center"/>
    </xf>
    <xf numFmtId="0" fontId="14" fillId="0" borderId="0">
      <alignment vertical="center"/>
    </xf>
    <xf numFmtId="0" fontId="7" fillId="0" borderId="0" applyNumberFormat="0" applyFill="0" applyBorder="0" applyAlignment="0" applyProtection="0">
      <alignment vertical="top"/>
      <protection locked="0"/>
    </xf>
    <xf numFmtId="0" fontId="15" fillId="25" borderId="0" applyNumberFormat="0" applyBorder="0" applyAlignment="0" applyProtection="0">
      <alignment vertical="center"/>
    </xf>
    <xf numFmtId="0" fontId="95" fillId="30" borderId="0" applyNumberFormat="0" applyBorder="0" applyAlignment="0" applyProtection="0">
      <alignment vertical="center"/>
    </xf>
    <xf numFmtId="0" fontId="15" fillId="25" borderId="0" applyNumberFormat="0" applyBorder="0" applyAlignment="0" applyProtection="0">
      <alignment vertical="center"/>
    </xf>
    <xf numFmtId="0" fontId="15" fillId="20" borderId="0" applyNumberFormat="0" applyBorder="0" applyAlignment="0" applyProtection="0">
      <alignment vertical="center"/>
    </xf>
    <xf numFmtId="0" fontId="95" fillId="30"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98" fillId="23" borderId="0" applyNumberFormat="0" applyBorder="0" applyAlignment="0" applyProtection="0">
      <alignment vertical="center"/>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5" fillId="25" borderId="0" applyNumberFormat="0" applyBorder="0" applyAlignment="0" applyProtection="0">
      <alignment vertical="center"/>
    </xf>
    <xf numFmtId="184"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123" fillId="22" borderId="0" applyNumberFormat="0" applyBorder="0" applyAlignment="0" applyProtection="0">
      <alignment vertical="center"/>
    </xf>
    <xf numFmtId="0" fontId="191" fillId="0" borderId="0" applyNumberFormat="0" applyFill="0" applyBorder="0" applyAlignment="0" applyProtection="0">
      <alignment vertical="top"/>
      <protection locked="0"/>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14" fillId="0" borderId="0">
      <alignment vertical="center"/>
    </xf>
    <xf numFmtId="0" fontId="2" fillId="0" borderId="0"/>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0" fillId="0" borderId="0">
      <alignment horizontal="centerContinuous"/>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98" fillId="25" borderId="0" applyNumberFormat="0" applyBorder="0" applyAlignment="0" applyProtection="0">
      <alignment vertical="center"/>
    </xf>
    <xf numFmtId="0" fontId="98" fillId="33" borderId="0" applyNumberFormat="0" applyBorder="0" applyAlignment="0" applyProtection="0">
      <alignment vertical="center"/>
    </xf>
    <xf numFmtId="0" fontId="2" fillId="0" borderId="0"/>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6" fillId="0" borderId="0"/>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176" fontId="14" fillId="16" borderId="0"/>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2" fillId="0" borderId="0"/>
    <xf numFmtId="0" fontId="15" fillId="25" borderId="0" applyNumberFormat="0" applyBorder="0" applyAlignment="0" applyProtection="0">
      <alignment vertical="center"/>
    </xf>
    <xf numFmtId="0" fontId="0" fillId="0" borderId="0" applyNumberFormat="0" applyFont="0" applyFill="0" applyBorder="0" applyAlignment="0" applyProtection="0"/>
    <xf numFmtId="0" fontId="98" fillId="25" borderId="0" applyNumberFormat="0" applyBorder="0" applyAlignment="0" applyProtection="0">
      <alignment vertical="center"/>
    </xf>
    <xf numFmtId="0" fontId="0" fillId="0" borderId="0" applyNumberFormat="0" applyFont="0" applyFill="0" applyBorder="0" applyAlignment="0" applyProtection="0"/>
    <xf numFmtId="0" fontId="21" fillId="25"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8" fillId="33"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98" fillId="31"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98" fillId="25"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25" borderId="0" applyNumberFormat="0" applyBorder="0" applyAlignment="0" applyProtection="0">
      <alignment vertical="center"/>
    </xf>
    <xf numFmtId="176" fontId="14" fillId="12" borderId="0"/>
    <xf numFmtId="182" fontId="14" fillId="12" borderId="0"/>
    <xf numFmtId="176" fontId="14" fillId="16" borderId="0"/>
    <xf numFmtId="0" fontId="95" fillId="20" borderId="0" applyNumberFormat="0" applyBorder="0" applyAlignment="0" applyProtection="0">
      <alignment vertical="center"/>
    </xf>
    <xf numFmtId="0" fontId="15" fillId="25" borderId="0" applyNumberFormat="0" applyBorder="0" applyAlignment="0" applyProtection="0">
      <alignment vertical="center"/>
    </xf>
    <xf numFmtId="0" fontId="95" fillId="30"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98" fillId="25" borderId="0" applyNumberFormat="0" applyBorder="0" applyAlignment="0" applyProtection="0">
      <alignment vertical="center"/>
    </xf>
    <xf numFmtId="0" fontId="98" fillId="25" borderId="0" applyNumberFormat="0" applyBorder="0" applyAlignment="0" applyProtection="0">
      <alignment vertical="center"/>
    </xf>
    <xf numFmtId="0" fontId="15" fillId="25" borderId="0" applyNumberFormat="0" applyBorder="0" applyAlignment="0" applyProtection="0">
      <alignment vertical="center"/>
    </xf>
    <xf numFmtId="209" fontId="1" fillId="0" borderId="0" applyFill="0" applyBorder="0" applyAlignment="0"/>
    <xf numFmtId="0" fontId="14" fillId="0" borderId="0" applyNumberFormat="0" applyFill="0" applyBorder="0" applyAlignment="0" applyProtection="0">
      <alignment horizontal="left"/>
    </xf>
    <xf numFmtId="0" fontId="15" fillId="25"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14" fillId="0" borderId="0" applyNumberFormat="0" applyFill="0" applyBorder="0" applyAlignment="0" applyProtection="0">
      <alignment horizontal="left"/>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82" fontId="14" fillId="16" borderId="0"/>
    <xf numFmtId="0" fontId="100" fillId="2" borderId="0" applyNumberFormat="0" applyBorder="0" applyAlignment="0" applyProtection="0">
      <alignment vertical="center"/>
    </xf>
    <xf numFmtId="0" fontId="15" fillId="20" borderId="0" applyNumberFormat="0" applyBorder="0" applyAlignment="0" applyProtection="0">
      <alignment vertical="center"/>
    </xf>
    <xf numFmtId="0" fontId="132" fillId="0" borderId="0" applyNumberFormat="0" applyFill="0" applyBorder="0" applyAlignment="0" applyProtection="0">
      <alignment vertical="center"/>
    </xf>
    <xf numFmtId="43" fontId="1" fillId="0" borderId="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82" fontId="14" fillId="16" borderId="0"/>
    <xf numFmtId="0" fontId="100" fillId="2"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82" fontId="14" fillId="16" borderId="0"/>
    <xf numFmtId="0" fontId="100" fillId="2" borderId="0" applyNumberFormat="0" applyBorder="0" applyAlignment="0" applyProtection="0">
      <alignment vertical="center"/>
    </xf>
    <xf numFmtId="0" fontId="98" fillId="20" borderId="0" applyNumberFormat="0" applyBorder="0" applyAlignment="0" applyProtection="0">
      <alignment vertical="center"/>
    </xf>
    <xf numFmtId="43" fontId="1" fillId="0" borderId="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 fillId="0" borderId="0" applyNumberFormat="0" applyFill="0" applyBorder="0" applyAlignment="0" applyProtection="0">
      <alignment horizontal="left"/>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13" borderId="0" applyNumberFormat="0" applyBorder="0" applyAlignment="0" applyProtection="0">
      <alignment vertical="center"/>
    </xf>
    <xf numFmtId="0" fontId="97" fillId="0" borderId="0" applyNumberFormat="0" applyFill="0" applyBorder="0" applyAlignment="0" applyProtection="0">
      <alignment vertical="center"/>
    </xf>
    <xf numFmtId="0" fontId="15" fillId="20" borderId="0" applyNumberFormat="0" applyBorder="0" applyAlignment="0" applyProtection="0">
      <alignment vertical="center"/>
    </xf>
    <xf numFmtId="0" fontId="97" fillId="0" borderId="0" applyNumberFormat="0" applyFill="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2" fillId="0" borderId="0"/>
    <xf numFmtId="0" fontId="15" fillId="13"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 fillId="0" borderId="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 fillId="0" borderId="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78" fillId="31" borderId="0" applyNumberFormat="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3" fillId="0" borderId="77"/>
    <xf numFmtId="0" fontId="15" fillId="20" borderId="0" applyNumberFormat="0" applyBorder="0" applyAlignment="0" applyProtection="0">
      <alignment vertical="center"/>
    </xf>
    <xf numFmtId="0" fontId="0" fillId="0" borderId="0" applyFill="0" applyBorder="0">
      <alignment horizontal="right"/>
    </xf>
    <xf numFmtId="0" fontId="109" fillId="2" borderId="0" applyNumberFormat="0" applyBorder="0" applyAlignment="0" applyProtection="0"/>
    <xf numFmtId="0" fontId="15" fillId="23"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 fillId="0" borderId="0" applyNumberFormat="0" applyFill="0" applyBorder="0" applyAlignment="0" applyProtection="0">
      <alignment horizontal="left"/>
    </xf>
    <xf numFmtId="0" fontId="146" fillId="0" borderId="84">
      <alignment horizontal="centerContinuous"/>
    </xf>
    <xf numFmtId="0" fontId="14" fillId="0" borderId="0"/>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37" fontId="154" fillId="0" borderId="0"/>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82" fontId="14" fillId="16"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20" borderId="0" applyNumberFormat="0" applyBorder="0" applyAlignment="0" applyProtection="0">
      <alignment vertical="center"/>
    </xf>
    <xf numFmtId="9" fontId="0" fillId="0" borderId="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9" fontId="0" fillId="0" borderId="0" applyFont="0" applyFill="0" applyBorder="0" applyAlignment="0" applyProtection="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2" fillId="0" borderId="0"/>
    <xf numFmtId="0" fontId="98" fillId="20" borderId="0" applyNumberFormat="0" applyBorder="0" applyAlignment="0" applyProtection="0">
      <alignment vertical="center"/>
    </xf>
    <xf numFmtId="0" fontId="2" fillId="0" borderId="0"/>
    <xf numFmtId="212" fontId="14" fillId="0" borderId="0" applyFill="0" applyBorder="0" applyAlignment="0"/>
    <xf numFmtId="0" fontId="15" fillId="20" borderId="0" applyNumberFormat="0" applyBorder="0" applyAlignment="0" applyProtection="0">
      <alignment vertical="center"/>
    </xf>
    <xf numFmtId="0" fontId="98" fillId="20" borderId="0" applyNumberFormat="0" applyBorder="0" applyAlignment="0" applyProtection="0">
      <alignment vertical="center"/>
    </xf>
    <xf numFmtId="0" fontId="2" fillId="0" borderId="0"/>
    <xf numFmtId="183" fontId="0" fillId="0" borderId="0" applyFill="0" applyBorder="0" applyAlignment="0"/>
    <xf numFmtId="0" fontId="15" fillId="20" borderId="0" applyNumberFormat="0" applyBorder="0" applyAlignment="0" applyProtection="0">
      <alignment vertical="center"/>
    </xf>
    <xf numFmtId="227" fontId="0" fillId="0" borderId="0" applyFont="0" applyFill="0" applyBorder="0" applyAlignment="0" applyProtection="0"/>
    <xf numFmtId="0" fontId="2"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0" fillId="17" borderId="71" applyNumberFormat="0" applyFont="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2" fillId="0" borderId="0"/>
    <xf numFmtId="0" fontId="0" fillId="0" borderId="0" applyNumberFormat="0" applyFont="0" applyFill="0" applyBorder="0" applyAlignment="0" applyProtection="0"/>
    <xf numFmtId="0" fontId="15" fillId="20" borderId="0" applyNumberFormat="0" applyBorder="0" applyAlignment="0" applyProtection="0">
      <alignment vertical="center"/>
    </xf>
    <xf numFmtId="216" fontId="0" fillId="0" borderId="0" applyFont="0" applyFill="0" applyBorder="0" applyAlignment="0" applyProtection="0"/>
    <xf numFmtId="209" fontId="1" fillId="0" borderId="0" applyFill="0" applyBorder="0" applyAlignment="0"/>
    <xf numFmtId="0" fontId="15" fillId="3" borderId="0" applyNumberFormat="0" applyBorder="0" applyAlignment="0" applyProtection="0">
      <alignment vertical="center"/>
    </xf>
    <xf numFmtId="0" fontId="15" fillId="20" borderId="0" applyNumberFormat="0" applyBorder="0" applyAlignment="0" applyProtection="0">
      <alignment vertical="center"/>
    </xf>
    <xf numFmtId="10" fontId="0" fillId="0" borderId="0" applyFont="0" applyFill="0" applyBorder="0" applyAlignment="0" applyProtection="0"/>
    <xf numFmtId="0" fontId="15" fillId="3"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6" fillId="0" borderId="0" applyNumberFormat="0" applyFill="0" applyBorder="0" applyAlignment="0" applyProtection="0"/>
    <xf numFmtId="0" fontId="1" fillId="0" borderId="0"/>
    <xf numFmtId="0" fontId="0" fillId="0" borderId="0" applyNumberFormat="0" applyFont="0" applyFill="0" applyBorder="0" applyAlignment="0" applyProtection="0"/>
    <xf numFmtId="0" fontId="14" fillId="0" borderId="0"/>
    <xf numFmtId="176" fontId="14" fillId="16" borderId="0"/>
    <xf numFmtId="0" fontId="14" fillId="0" borderId="0"/>
    <xf numFmtId="176" fontId="14" fillId="12" borderId="0"/>
    <xf numFmtId="176" fontId="14" fillId="12" borderId="0"/>
    <xf numFmtId="176" fontId="14" fillId="16" borderId="0"/>
    <xf numFmtId="0" fontId="14" fillId="0" borderId="0"/>
    <xf numFmtId="182" fontId="14" fillId="16" borderId="0"/>
    <xf numFmtId="0" fontId="14" fillId="0" borderId="0"/>
    <xf numFmtId="0" fontId="0" fillId="0" borderId="0"/>
    <xf numFmtId="227" fontId="157" fillId="0" borderId="0" applyFont="0" applyFill="0" applyBorder="0" applyAlignment="0" applyProtection="0"/>
    <xf numFmtId="0" fontId="115" fillId="20" borderId="75" applyNumberFormat="0" applyAlignment="0" applyProtection="0">
      <alignment vertical="center"/>
    </xf>
    <xf numFmtId="0" fontId="7" fillId="0" borderId="0" applyNumberFormat="0" applyFill="0" applyBorder="0" applyAlignment="0" applyProtection="0">
      <alignment vertical="top"/>
      <protection locked="0"/>
    </xf>
    <xf numFmtId="0" fontId="128" fillId="31" borderId="0" applyNumberFormat="0" applyBorder="0" applyAlignment="0" applyProtection="0"/>
    <xf numFmtId="0" fontId="128" fillId="15" borderId="0" applyNumberFormat="0" applyBorder="0" applyAlignment="0" applyProtection="0"/>
    <xf numFmtId="0" fontId="95" fillId="23" borderId="0" applyNumberFormat="0" applyBorder="0" applyAlignment="0" applyProtection="0">
      <alignment vertical="center"/>
    </xf>
    <xf numFmtId="0" fontId="15" fillId="13" borderId="0" applyNumberFormat="0" applyBorder="0" applyAlignment="0" applyProtection="0">
      <alignment vertical="center"/>
    </xf>
    <xf numFmtId="0" fontId="95" fillId="23" borderId="0" applyNumberFormat="0" applyBorder="0" applyAlignment="0" applyProtection="0">
      <alignment vertical="center"/>
    </xf>
    <xf numFmtId="0" fontId="15" fillId="13" borderId="0" applyNumberFormat="0" applyBorder="0" applyAlignment="0" applyProtection="0">
      <alignment vertical="center"/>
    </xf>
    <xf numFmtId="208" fontId="14" fillId="0" borderId="0" applyNumberFormat="0" applyFill="0" applyBorder="0" applyAlignment="0" applyProtection="0">
      <alignment horizontal="left"/>
    </xf>
    <xf numFmtId="0" fontId="95" fillId="23" borderId="0" applyNumberFormat="0" applyBorder="0" applyAlignment="0" applyProtection="0">
      <alignment vertical="center"/>
    </xf>
    <xf numFmtId="0" fontId="15" fillId="13" borderId="0" applyNumberFormat="0" applyBorder="0" applyAlignment="0" applyProtection="0">
      <alignment vertical="center"/>
    </xf>
    <xf numFmtId="0" fontId="95" fillId="23" borderId="0" applyNumberFormat="0" applyBorder="0" applyAlignment="0" applyProtection="0">
      <alignment vertical="center"/>
    </xf>
    <xf numFmtId="0" fontId="15" fillId="13" borderId="0" applyNumberFormat="0" applyBorder="0" applyAlignment="0" applyProtection="0">
      <alignment vertical="center"/>
    </xf>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95" fillId="23" borderId="0" applyNumberFormat="0" applyBorder="0" applyAlignment="0" applyProtection="0">
      <alignment vertical="center"/>
    </xf>
    <xf numFmtId="0" fontId="15" fillId="1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15" fillId="13" borderId="0" applyNumberFormat="0" applyBorder="0" applyAlignment="0" applyProtection="0">
      <alignment vertical="center"/>
    </xf>
    <xf numFmtId="184" fontId="14" fillId="0" borderId="0" applyNumberFormat="0" applyFill="0" applyBorder="0" applyAlignment="0" applyProtection="0">
      <alignment horizontal="left"/>
    </xf>
    <xf numFmtId="0" fontId="15" fillId="20" borderId="0" applyNumberFormat="0" applyBorder="0" applyAlignment="0" applyProtection="0">
      <alignment vertical="center"/>
    </xf>
    <xf numFmtId="0" fontId="0" fillId="0" borderId="0">
      <alignment horizontal="centerContinuous"/>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30" fillId="0" borderId="80" applyNumberFormat="0" applyFill="0" applyAlignment="0" applyProtection="0">
      <alignment vertical="center"/>
    </xf>
    <xf numFmtId="0" fontId="15" fillId="13" borderId="0" applyNumberFormat="0" applyBorder="0" applyAlignment="0" applyProtection="0">
      <alignment vertical="center"/>
    </xf>
    <xf numFmtId="0" fontId="130" fillId="0" borderId="80" applyNumberFormat="0" applyFill="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9" fontId="14" fillId="0" borderId="0" applyFont="0" applyFill="0" applyBorder="0" applyAlignment="0" applyProtection="0">
      <alignment vertical="center"/>
    </xf>
    <xf numFmtId="0" fontId="15" fillId="13" borderId="0" applyNumberFormat="0" applyBorder="0" applyAlignment="0" applyProtection="0">
      <alignment vertical="center"/>
    </xf>
    <xf numFmtId="0" fontId="15" fillId="23" borderId="0" applyNumberFormat="0" applyBorder="0" applyAlignment="0" applyProtection="0">
      <alignment vertical="center"/>
    </xf>
    <xf numFmtId="184" fontId="14" fillId="0" borderId="0" applyNumberFormat="0" applyFill="0" applyBorder="0" applyAlignment="0" applyProtection="0">
      <alignment horizontal="left"/>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184" fontId="14" fillId="0" borderId="0" applyNumberFormat="0" applyFill="0" applyBorder="0" applyAlignment="0" applyProtection="0">
      <alignment horizontal="left"/>
    </xf>
    <xf numFmtId="0" fontId="15" fillId="13" borderId="0" applyNumberFormat="0" applyBorder="0" applyAlignment="0" applyProtection="0">
      <alignment vertical="center"/>
    </xf>
    <xf numFmtId="184" fontId="14" fillId="0" borderId="0" applyNumberFormat="0" applyFill="0" applyBorder="0" applyAlignment="0" applyProtection="0">
      <alignment horizontal="left"/>
    </xf>
    <xf numFmtId="0" fontId="15" fillId="13" borderId="0" applyNumberFormat="0" applyBorder="0" applyAlignment="0" applyProtection="0">
      <alignment vertical="center"/>
    </xf>
    <xf numFmtId="184" fontId="14" fillId="0" borderId="0" applyNumberFormat="0" applyFill="0" applyBorder="0" applyAlignment="0" applyProtection="0">
      <alignment horizontal="left"/>
    </xf>
    <xf numFmtId="196" fontId="0" fillId="0" borderId="0" applyFont="0" applyFill="0" applyBorder="0" applyAlignment="0" applyProtection="0"/>
    <xf numFmtId="0" fontId="15" fillId="13" borderId="0" applyNumberFormat="0" applyBorder="0" applyAlignment="0" applyProtection="0">
      <alignment vertical="center"/>
    </xf>
    <xf numFmtId="184" fontId="14" fillId="0" borderId="0" applyNumberFormat="0" applyFill="0" applyBorder="0" applyAlignment="0" applyProtection="0">
      <alignment horizontal="left"/>
    </xf>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3" borderId="0" applyNumberFormat="0" applyBorder="0" applyAlignment="0" applyProtection="0">
      <alignment vertical="center"/>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96" fontId="101" fillId="0" borderId="0" applyFont="0" applyFill="0" applyBorder="0" applyAlignment="0" applyProtection="0"/>
    <xf numFmtId="0" fontId="15" fillId="13" borderId="0" applyNumberFormat="0" applyBorder="0" applyAlignment="0" applyProtection="0">
      <alignment vertical="center"/>
    </xf>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100" fillId="2" borderId="0" applyNumberFormat="0" applyBorder="0" applyAlignment="0" applyProtection="0">
      <alignment vertical="center"/>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5" fillId="13" borderId="0" applyNumberFormat="0" applyBorder="0" applyAlignment="0" applyProtection="0">
      <alignment vertical="center"/>
    </xf>
    <xf numFmtId="0" fontId="93" fillId="0" borderId="72" applyNumberFormat="0" applyFill="0" applyAlignment="0" applyProtection="0">
      <alignment vertical="center"/>
    </xf>
    <xf numFmtId="0" fontId="100" fillId="2"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3" borderId="0" applyNumberFormat="0" applyBorder="0" applyAlignment="0" applyProtection="0">
      <alignment vertical="center"/>
    </xf>
    <xf numFmtId="184" fontId="14" fillId="0" borderId="0" applyNumberFormat="0" applyFill="0" applyBorder="0" applyAlignment="0" applyProtection="0">
      <alignment horizontal="left"/>
    </xf>
    <xf numFmtId="196" fontId="101" fillId="0" borderId="0" applyFont="0" applyFill="0" applyBorder="0" applyAlignment="0" applyProtection="0"/>
    <xf numFmtId="0" fontId="15" fillId="13" borderId="0" applyNumberFormat="0" applyBorder="0" applyAlignment="0" applyProtection="0">
      <alignment vertical="center"/>
    </xf>
    <xf numFmtId="0" fontId="95" fillId="21" borderId="0" applyNumberFormat="0" applyBorder="0" applyAlignment="0" applyProtection="0">
      <alignment vertical="center"/>
    </xf>
    <xf numFmtId="0" fontId="95" fillId="23" borderId="0" applyNumberFormat="0" applyBorder="0" applyAlignment="0" applyProtection="0">
      <alignment vertical="center"/>
    </xf>
    <xf numFmtId="0" fontId="7" fillId="0" borderId="0" applyNumberFormat="0" applyFill="0" applyBorder="0" applyAlignment="0" applyProtection="0">
      <alignment vertical="top"/>
      <protection locked="0"/>
    </xf>
    <xf numFmtId="0" fontId="15" fillId="13" borderId="0" applyNumberFormat="0" applyBorder="0" applyAlignment="0" applyProtection="0">
      <alignment vertical="center"/>
    </xf>
    <xf numFmtId="0" fontId="7" fillId="0" borderId="0" applyNumberFormat="0" applyFill="0" applyBorder="0" applyAlignment="0" applyProtection="0">
      <alignment vertical="top"/>
      <protection locked="0"/>
    </xf>
    <xf numFmtId="0" fontId="15" fillId="13" borderId="0" applyNumberFormat="0" applyBorder="0" applyAlignment="0" applyProtection="0">
      <alignment vertical="center"/>
    </xf>
    <xf numFmtId="0" fontId="7" fillId="0" borderId="0" applyNumberFormat="0" applyFill="0" applyBorder="0" applyAlignment="0" applyProtection="0">
      <alignment vertical="top"/>
      <protection locked="0"/>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196" fontId="101" fillId="0" borderId="0" applyFont="0" applyFill="0" applyBorder="0" applyAlignment="0" applyProtection="0"/>
    <xf numFmtId="196" fontId="101" fillId="0" borderId="0" applyFont="0" applyFill="0" applyBorder="0" applyAlignment="0" applyProtection="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0" fillId="0" borderId="0" applyFill="0" applyBorder="0">
      <alignment horizontal="right"/>
    </xf>
    <xf numFmtId="0" fontId="15" fillId="13" borderId="0" applyNumberFormat="0" applyBorder="0" applyAlignment="0" applyProtection="0">
      <alignment vertical="center"/>
    </xf>
    <xf numFmtId="43" fontId="103" fillId="0" borderId="94"/>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15" fillId="13" borderId="0" applyNumberFormat="0" applyBorder="0" applyAlignment="0" applyProtection="0">
      <alignment vertical="center"/>
    </xf>
    <xf numFmtId="0" fontId="14" fillId="0" borderId="0">
      <protection locked="0"/>
    </xf>
    <xf numFmtId="0" fontId="15" fillId="13" borderId="0" applyNumberFormat="0" applyBorder="0" applyAlignment="0" applyProtection="0">
      <alignment vertical="center"/>
    </xf>
    <xf numFmtId="0" fontId="95" fillId="23" borderId="0" applyNumberFormat="0" applyBorder="0" applyAlignment="0" applyProtection="0">
      <alignment vertical="center"/>
    </xf>
    <xf numFmtId="0" fontId="14" fillId="0" borderId="0">
      <protection locked="0"/>
    </xf>
    <xf numFmtId="0" fontId="15" fillId="13" borderId="0" applyNumberFormat="0" applyBorder="0" applyAlignment="0" applyProtection="0">
      <alignment vertical="center"/>
    </xf>
    <xf numFmtId="0" fontId="95" fillId="13" borderId="0" applyNumberFormat="0" applyBorder="0" applyAlignment="0" applyProtection="0">
      <alignment vertical="center"/>
    </xf>
    <xf numFmtId="0" fontId="2" fillId="0" borderId="0"/>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 fillId="0" borderId="0"/>
    <xf numFmtId="0" fontId="0" fillId="0" borderId="0" applyNumberFormat="0" applyFont="0" applyFill="0" applyBorder="0" applyAlignment="0" applyProtection="0"/>
    <xf numFmtId="0" fontId="120" fillId="6" borderId="75" applyNumberFormat="0" applyAlignment="0" applyProtection="0">
      <alignment vertical="center"/>
    </xf>
    <xf numFmtId="0" fontId="15" fillId="13" borderId="0" applyNumberFormat="0" applyBorder="0" applyAlignment="0" applyProtection="0">
      <alignment vertical="center"/>
    </xf>
    <xf numFmtId="0" fontId="14" fillId="0" borderId="0"/>
    <xf numFmtId="0" fontId="120" fillId="6" borderId="75" applyNumberFormat="0" applyAlignment="0" applyProtection="0">
      <alignment vertical="center"/>
    </xf>
    <xf numFmtId="0" fontId="15" fillId="13" borderId="0" applyNumberFormat="0" applyBorder="0" applyAlignment="0" applyProtection="0">
      <alignment vertical="center"/>
    </xf>
    <xf numFmtId="0" fontId="1" fillId="0" borderId="0"/>
    <xf numFmtId="0" fontId="120" fillId="6" borderId="75" applyNumberFormat="0" applyAlignment="0" applyProtection="0">
      <alignment vertical="center"/>
    </xf>
    <xf numFmtId="0" fontId="15" fillId="13" borderId="0" applyNumberFormat="0" applyBorder="0" applyAlignment="0" applyProtection="0">
      <alignment vertical="center"/>
    </xf>
    <xf numFmtId="0" fontId="2" fillId="0" borderId="0"/>
    <xf numFmtId="0" fontId="15" fillId="3" borderId="0" applyNumberFormat="0" applyBorder="0" applyAlignment="0" applyProtection="0">
      <alignment vertical="center"/>
    </xf>
    <xf numFmtId="0" fontId="98" fillId="15" borderId="0" applyNumberFormat="0" applyBorder="0" applyAlignment="0" applyProtection="0">
      <alignment vertical="center"/>
    </xf>
    <xf numFmtId="0" fontId="14" fillId="0" borderId="0"/>
    <xf numFmtId="0" fontId="112" fillId="24" borderId="74" applyNumberFormat="0" applyAlignment="0" applyProtection="0">
      <alignment vertical="center"/>
    </xf>
    <xf numFmtId="0" fontId="15" fillId="13"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39" fontId="14"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13" fillId="23" borderId="0" applyNumberFormat="0" applyBorder="0" applyAlignment="0" applyProtection="0">
      <alignment vertical="center"/>
    </xf>
    <xf numFmtId="0" fontId="2" fillId="0" borderId="0"/>
    <xf numFmtId="0" fontId="15" fillId="13" borderId="0" applyNumberFormat="0" applyBorder="0" applyAlignment="0" applyProtection="0">
      <alignment vertical="center"/>
    </xf>
    <xf numFmtId="0" fontId="0" fillId="0" borderId="0" applyNumberFormat="0" applyFont="0" applyFill="0" applyBorder="0" applyAlignment="0" applyProtection="0">
      <alignment horizontal="left"/>
    </xf>
    <xf numFmtId="0" fontId="95" fillId="21" borderId="0" applyNumberFormat="0" applyBorder="0" applyAlignment="0" applyProtection="0">
      <alignment vertical="center"/>
    </xf>
    <xf numFmtId="0" fontId="1" fillId="0" borderId="0"/>
    <xf numFmtId="0" fontId="112" fillId="24" borderId="74" applyNumberFormat="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90" fillId="0" borderId="0" applyNumberFormat="0" applyFill="0" applyBorder="0" applyAlignment="0" applyProtection="0">
      <alignment vertical="center"/>
    </xf>
    <xf numFmtId="0" fontId="113" fillId="21" borderId="0" applyNumberFormat="0" applyBorder="0" applyAlignment="0" applyProtection="0">
      <alignment vertical="center"/>
    </xf>
    <xf numFmtId="0" fontId="1" fillId="0" borderId="0"/>
    <xf numFmtId="0" fontId="112" fillId="24" borderId="74" applyNumberFormat="0" applyAlignment="0" applyProtection="0">
      <alignment vertical="center"/>
    </xf>
    <xf numFmtId="0" fontId="15" fillId="13" borderId="0" applyNumberFormat="0" applyBorder="0" applyAlignment="0" applyProtection="0">
      <alignment vertical="center"/>
    </xf>
    <xf numFmtId="0" fontId="1" fillId="0" borderId="0"/>
    <xf numFmtId="0" fontId="98" fillId="15" borderId="0" applyNumberFormat="0" applyBorder="0" applyAlignment="0" applyProtection="0">
      <alignment vertical="center"/>
    </xf>
    <xf numFmtId="0" fontId="15" fillId="13" borderId="0" applyNumberFormat="0" applyBorder="0" applyAlignment="0" applyProtection="0">
      <alignment vertical="center"/>
    </xf>
    <xf numFmtId="0" fontId="14" fillId="0" borderId="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4" fillId="0" borderId="0"/>
    <xf numFmtId="0" fontId="112" fillId="24" borderId="74" applyNumberFormat="0" applyAlignment="0" applyProtection="0">
      <alignment vertical="center"/>
    </xf>
    <xf numFmtId="0" fontId="15" fillId="13" borderId="0" applyNumberFormat="0" applyBorder="0" applyAlignment="0" applyProtection="0">
      <alignment vertical="center"/>
    </xf>
    <xf numFmtId="0" fontId="14" fillId="0" borderId="0"/>
    <xf numFmtId="0" fontId="15" fillId="13" borderId="0" applyNumberFormat="0" applyBorder="0" applyAlignment="0" applyProtection="0">
      <alignment vertical="center"/>
    </xf>
    <xf numFmtId="0" fontId="14"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4" fillId="0" borderId="0"/>
    <xf numFmtId="0" fontId="15" fillId="20" borderId="0" applyNumberFormat="0" applyBorder="0" applyAlignment="0" applyProtection="0">
      <alignment vertical="center"/>
    </xf>
    <xf numFmtId="0" fontId="21" fillId="0" borderId="0">
      <alignment vertical="center"/>
    </xf>
    <xf numFmtId="0" fontId="14" fillId="0" borderId="0"/>
    <xf numFmtId="0" fontId="15" fillId="13" borderId="0" applyNumberFormat="0" applyBorder="0" applyAlignment="0" applyProtection="0">
      <alignment vertical="center"/>
    </xf>
    <xf numFmtId="0" fontId="14" fillId="0" borderId="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95" fillId="20" borderId="0" applyNumberFormat="0" applyBorder="0" applyAlignment="0" applyProtection="0">
      <alignment vertical="center"/>
    </xf>
    <xf numFmtId="0" fontId="1" fillId="0" borderId="0"/>
    <xf numFmtId="0" fontId="15" fillId="13" borderId="0" applyNumberFormat="0" applyBorder="0" applyAlignment="0" applyProtection="0">
      <alignment vertical="center"/>
    </xf>
    <xf numFmtId="0" fontId="90" fillId="0" borderId="0" applyNumberFormat="0" applyFill="0" applyBorder="0" applyAlignment="0" applyProtection="0">
      <alignment vertical="center"/>
    </xf>
    <xf numFmtId="0" fontId="113" fillId="32" borderId="0" applyNumberFormat="0" applyBorder="0" applyAlignment="0" applyProtection="0">
      <alignment vertical="center"/>
    </xf>
    <xf numFmtId="0" fontId="2" fillId="0" borderId="0"/>
    <xf numFmtId="0" fontId="98" fillId="15" borderId="0" applyNumberFormat="0" applyBorder="0" applyAlignment="0" applyProtection="0">
      <alignment vertical="center"/>
    </xf>
    <xf numFmtId="0" fontId="14" fillId="0" borderId="0">
      <alignment vertical="center"/>
    </xf>
    <xf numFmtId="0" fontId="15" fillId="13" borderId="0" applyNumberFormat="0" applyBorder="0" applyAlignment="0" applyProtection="0">
      <alignment vertical="center"/>
    </xf>
    <xf numFmtId="0" fontId="123" fillId="22" borderId="0" applyNumberFormat="0" applyBorder="0" applyAlignment="0" applyProtection="0">
      <alignment vertical="center"/>
    </xf>
    <xf numFmtId="0" fontId="15" fillId="13" borderId="0" applyNumberFormat="0" applyBorder="0" applyAlignment="0" applyProtection="0">
      <alignment vertical="center"/>
    </xf>
    <xf numFmtId="0" fontId="98" fillId="15" borderId="0" applyNumberFormat="0" applyBorder="0" applyAlignment="0" applyProtection="0">
      <alignment vertical="center"/>
    </xf>
    <xf numFmtId="182" fontId="14" fillId="16" borderId="0"/>
    <xf numFmtId="0" fontId="15" fillId="13" borderId="0" applyNumberFormat="0" applyBorder="0" applyAlignment="0" applyProtection="0">
      <alignment vertical="center"/>
    </xf>
    <xf numFmtId="0" fontId="14" fillId="0" borderId="0">
      <alignment vertical="center"/>
    </xf>
    <xf numFmtId="0" fontId="15" fillId="13" borderId="0" applyNumberFormat="0" applyBorder="0" applyAlignment="0" applyProtection="0">
      <alignment vertical="center"/>
    </xf>
    <xf numFmtId="0" fontId="98" fillId="15" borderId="0" applyNumberFormat="0" applyBorder="0" applyAlignment="0" applyProtection="0">
      <alignment vertical="center"/>
    </xf>
    <xf numFmtId="0" fontId="15" fillId="13" borderId="0" applyNumberFormat="0" applyBorder="0" applyAlignment="0" applyProtection="0">
      <alignment vertical="center"/>
    </xf>
    <xf numFmtId="0" fontId="14" fillId="0" borderId="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2" fillId="0" borderId="0"/>
    <xf numFmtId="0" fontId="15" fillId="13" borderId="0" applyNumberFormat="0" applyBorder="0" applyAlignment="0" applyProtection="0">
      <alignment vertical="center"/>
    </xf>
    <xf numFmtId="184" fontId="14" fillId="0" borderId="0" applyNumberFormat="0" applyFill="0" applyBorder="0" applyAlignment="0" applyProtection="0">
      <alignment horizontal="left"/>
    </xf>
    <xf numFmtId="0" fontId="15" fillId="23" borderId="0" applyNumberFormat="0" applyBorder="0" applyAlignment="0" applyProtection="0">
      <alignment vertical="center"/>
    </xf>
    <xf numFmtId="184" fontId="14" fillId="0" borderId="0" applyNumberFormat="0" applyFill="0" applyBorder="0" applyAlignment="0" applyProtection="0">
      <alignment horizontal="left"/>
    </xf>
    <xf numFmtId="0" fontId="15" fillId="23" borderId="0" applyNumberFormat="0" applyBorder="0" applyAlignment="0" applyProtection="0">
      <alignment vertical="center"/>
    </xf>
    <xf numFmtId="184" fontId="14" fillId="0" borderId="0" applyNumberFormat="0" applyFill="0" applyBorder="0" applyAlignment="0" applyProtection="0">
      <alignment horizontal="left"/>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0" fillId="0" borderId="0" applyNumberFormat="0" applyFont="0" applyFill="0" applyBorder="0" applyAlignment="0" applyProtection="0"/>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0" fillId="0" borderId="0" applyFont="0" applyFill="0">
      <alignment horizontal="fill"/>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0" fillId="0" borderId="0" applyFont="0" applyFill="0">
      <alignment horizontal="fill"/>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0" fillId="0" borderId="0" applyFont="0" applyFill="0">
      <alignment horizontal="fill"/>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0" fillId="0" borderId="0" applyFont="0" applyFill="0">
      <alignment horizontal="fill"/>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0" fillId="0" borderId="0" applyNumberFormat="0" applyFont="0" applyFill="0" applyBorder="0" applyAlignment="0" applyProtection="0"/>
    <xf numFmtId="0" fontId="95" fillId="3" borderId="0" applyNumberFormat="0" applyBorder="0" applyAlignment="0" applyProtection="0">
      <alignment vertical="center"/>
    </xf>
    <xf numFmtId="0" fontId="103" fillId="6" borderId="7" applyNumberFormat="0" applyBorder="0" applyAlignment="0" applyProtection="0"/>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03" fillId="6" borderId="7" applyNumberFormat="0" applyBorder="0" applyAlignment="0" applyProtection="0"/>
    <xf numFmtId="0" fontId="15" fillId="23" borderId="0" applyNumberFormat="0" applyBorder="0" applyAlignment="0" applyProtection="0">
      <alignment vertical="center"/>
    </xf>
    <xf numFmtId="0" fontId="103" fillId="6" borderId="7" applyNumberFormat="0" applyBorder="0" applyAlignment="0" applyProtection="0"/>
    <xf numFmtId="0" fontId="98" fillId="23" borderId="0" applyNumberFormat="0" applyBorder="0" applyAlignment="0" applyProtection="0">
      <alignment vertical="center"/>
    </xf>
    <xf numFmtId="0" fontId="0" fillId="0" borderId="0" applyNumberFormat="0" applyFont="0" applyFill="0" applyBorder="0" applyAlignment="0" applyProtection="0"/>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95" fillId="3" borderId="0" applyNumberFormat="0" applyBorder="0" applyAlignment="0" applyProtection="0">
      <alignment vertical="center"/>
    </xf>
    <xf numFmtId="184" fontId="14" fillId="0" borderId="0" applyNumberFormat="0" applyFill="0" applyBorder="0" applyAlignment="0" applyProtection="0">
      <alignment horizontal="left"/>
    </xf>
    <xf numFmtId="0" fontId="15" fillId="23" borderId="0" applyNumberFormat="0" applyBorder="0" applyAlignment="0" applyProtection="0">
      <alignment vertical="center"/>
    </xf>
    <xf numFmtId="0" fontId="14" fillId="0" borderId="0" applyNumberFormat="0" applyFill="0" applyBorder="0" applyAlignment="0" applyProtection="0">
      <alignment horizontal="left"/>
    </xf>
    <xf numFmtId="0" fontId="0" fillId="0" borderId="0" applyNumberFormat="0" applyFill="0" applyProtection="0">
      <alignment horizontal="centerContinuous"/>
    </xf>
    <xf numFmtId="0" fontId="15" fillId="23" borderId="0" applyNumberFormat="0" applyBorder="0" applyAlignment="0" applyProtection="0">
      <alignment vertical="center"/>
    </xf>
    <xf numFmtId="0" fontId="14" fillId="0" borderId="0" applyNumberFormat="0" applyFill="0" applyBorder="0" applyAlignment="0" applyProtection="0">
      <alignment horizontal="left"/>
    </xf>
    <xf numFmtId="0" fontId="15" fillId="23" borderId="0" applyNumberFormat="0" applyBorder="0" applyAlignment="0" applyProtection="0">
      <alignment vertical="center"/>
    </xf>
    <xf numFmtId="0" fontId="95" fillId="3" borderId="0" applyNumberFormat="0" applyBorder="0" applyAlignment="0" applyProtection="0">
      <alignment vertical="center"/>
    </xf>
    <xf numFmtId="0" fontId="15" fillId="23" borderId="0" applyNumberFormat="0" applyBorder="0" applyAlignment="0" applyProtection="0">
      <alignment vertical="center"/>
    </xf>
    <xf numFmtId="0" fontId="95" fillId="19"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0" fillId="0" borderId="0"/>
    <xf numFmtId="0" fontId="15" fillId="23" borderId="0" applyNumberFormat="0" applyBorder="0" applyAlignment="0" applyProtection="0">
      <alignment vertical="center"/>
    </xf>
    <xf numFmtId="9" fontId="197" fillId="0" borderId="0"/>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0" fillId="0" borderId="0" applyNumberFormat="0" applyFont="0" applyFill="0" applyBorder="0" applyAlignment="0" applyProtection="0"/>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90" fillId="0" borderId="0" applyNumberFormat="0" applyFill="0" applyBorder="0" applyAlignment="0" applyProtection="0">
      <alignment vertical="center"/>
    </xf>
    <xf numFmtId="0" fontId="116" fillId="2" borderId="0" applyNumberFormat="0" applyBorder="0" applyAlignment="0" applyProtection="0">
      <alignment vertical="center"/>
    </xf>
    <xf numFmtId="0" fontId="15" fillId="23" borderId="0" applyNumberFormat="0" applyBorder="0" applyAlignment="0" applyProtection="0">
      <alignment vertical="center"/>
    </xf>
    <xf numFmtId="0" fontId="90" fillId="0" borderId="0" applyNumberFormat="0" applyFill="0" applyBorder="0" applyAlignment="0" applyProtection="0">
      <alignment vertical="center"/>
    </xf>
    <xf numFmtId="0" fontId="0" fillId="0" borderId="0" applyNumberFormat="0" applyFont="0" applyFill="0" applyBorder="0" applyAlignment="0" applyProtection="0"/>
    <xf numFmtId="0" fontId="15" fillId="23" borderId="0" applyNumberFormat="0" applyBorder="0" applyAlignment="0" applyProtection="0">
      <alignment vertical="center"/>
    </xf>
    <xf numFmtId="0" fontId="2" fillId="0" borderId="0" applyFill="0" applyBorder="0" applyAlignment="0"/>
    <xf numFmtId="0" fontId="113" fillId="31" borderId="0" applyNumberFormat="0" applyBorder="0" applyAlignment="0" applyProtection="0">
      <alignment vertical="center"/>
    </xf>
    <xf numFmtId="0" fontId="116" fillId="2" borderId="0" applyNumberFormat="0" applyBorder="0" applyAlignment="0" applyProtection="0">
      <alignment vertical="center"/>
    </xf>
    <xf numFmtId="0" fontId="15" fillId="23" borderId="0" applyNumberFormat="0" applyBorder="0" applyAlignment="0" applyProtection="0">
      <alignment vertical="center"/>
    </xf>
    <xf numFmtId="0" fontId="116" fillId="2" borderId="0" applyNumberFormat="0" applyBorder="0" applyAlignment="0" applyProtection="0">
      <alignment vertical="center"/>
    </xf>
    <xf numFmtId="0" fontId="15" fillId="23" borderId="0" applyNumberFormat="0" applyBorder="0" applyAlignment="0" applyProtection="0">
      <alignment vertical="center"/>
    </xf>
    <xf numFmtId="0" fontId="0" fillId="0" borderId="0" applyNumberFormat="0" applyFont="0" applyFill="0" applyBorder="0" applyAlignment="0" applyProtection="0"/>
    <xf numFmtId="0" fontId="15" fillId="23" borderId="0" applyNumberFormat="0" applyBorder="0" applyAlignment="0" applyProtection="0">
      <alignment vertical="center"/>
    </xf>
    <xf numFmtId="0" fontId="116" fillId="2" borderId="0" applyNumberFormat="0" applyBorder="0" applyAlignment="0" applyProtection="0">
      <alignment vertical="center"/>
    </xf>
    <xf numFmtId="0" fontId="15" fillId="23" borderId="0" applyNumberFormat="0" applyBorder="0" applyAlignment="0" applyProtection="0">
      <alignment vertical="center"/>
    </xf>
    <xf numFmtId="0" fontId="116" fillId="2" borderId="0" applyNumberFormat="0" applyBorder="0" applyAlignment="0" applyProtection="0">
      <alignment vertical="center"/>
    </xf>
    <xf numFmtId="0" fontId="15" fillId="23" borderId="0" applyNumberFormat="0" applyBorder="0" applyAlignment="0" applyProtection="0">
      <alignment vertical="center"/>
    </xf>
    <xf numFmtId="0" fontId="116" fillId="2"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0" fillId="0" borderId="0" applyNumberFormat="0" applyFont="0" applyFill="0" applyBorder="0" applyAlignment="0" applyProtection="0"/>
    <xf numFmtId="0" fontId="15" fillId="23" borderId="0" applyNumberFormat="0" applyBorder="0" applyAlignment="0" applyProtection="0">
      <alignment vertical="center"/>
    </xf>
    <xf numFmtId="39" fontId="14" fillId="0" borderId="0"/>
    <xf numFmtId="0" fontId="15" fillId="23" borderId="0" applyNumberFormat="0" applyBorder="0" applyAlignment="0" applyProtection="0">
      <alignment vertical="center"/>
    </xf>
    <xf numFmtId="0" fontId="14" fillId="0" borderId="0" applyNumberFormat="0" applyFill="0" applyBorder="0" applyAlignment="0" applyProtection="0">
      <alignment horizontal="left"/>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0" fillId="0" borderId="0" applyNumberFormat="0" applyFont="0" applyFill="0" applyBorder="0" applyAlignment="0" applyProtection="0"/>
    <xf numFmtId="0" fontId="109" fillId="13" borderId="0" applyNumberFormat="0" applyBorder="0" applyAlignment="0" applyProtection="0"/>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92" fillId="0" borderId="0" applyNumberFormat="0" applyFill="0">
      <alignment horizontal="left" vertical="center"/>
    </xf>
    <xf numFmtId="0" fontId="92" fillId="0" borderId="0" applyNumberFormat="0" applyFill="0">
      <alignment horizontal="lef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92" fillId="0" borderId="0" applyNumberFormat="0" applyFill="0">
      <alignment horizontal="left" vertical="center"/>
    </xf>
    <xf numFmtId="0" fontId="92" fillId="0" borderId="0" applyNumberFormat="0" applyFill="0">
      <alignment horizontal="lef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98"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pplyNumberFormat="0" applyFill="0" applyBorder="0" applyAlignment="0" applyProtection="0"/>
    <xf numFmtId="0" fontId="93" fillId="0" borderId="72" applyNumberFormat="0" applyFill="0" applyAlignment="0" applyProtection="0">
      <alignment vertical="center"/>
    </xf>
    <xf numFmtId="0" fontId="98" fillId="23" borderId="0" applyNumberFormat="0" applyBorder="0" applyAlignment="0" applyProtection="0">
      <alignment vertical="center"/>
    </xf>
    <xf numFmtId="0" fontId="15" fillId="23" borderId="0" applyNumberFormat="0" applyBorder="0" applyAlignment="0" applyProtection="0">
      <alignment vertical="center"/>
    </xf>
    <xf numFmtId="0" fontId="93" fillId="0" borderId="72" applyNumberFormat="0" applyFill="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98" fillId="23" borderId="0" applyNumberFormat="0" applyBorder="0" applyAlignment="0" applyProtection="0">
      <alignment vertical="center"/>
    </xf>
    <xf numFmtId="0" fontId="130" fillId="0" borderId="80" applyNumberFormat="0" applyFill="0" applyAlignment="0" applyProtection="0">
      <alignment vertical="center"/>
    </xf>
    <xf numFmtId="0" fontId="15" fillId="23" borderId="0" applyNumberFormat="0" applyBorder="0" applyAlignment="0" applyProtection="0">
      <alignment vertical="center"/>
    </xf>
    <xf numFmtId="0" fontId="130" fillId="0" borderId="80" applyNumberFormat="0" applyFill="0" applyAlignment="0" applyProtection="0">
      <alignment vertical="center"/>
    </xf>
    <xf numFmtId="0" fontId="15" fillId="23" borderId="0" applyNumberFormat="0" applyBorder="0" applyAlignment="0" applyProtection="0">
      <alignment vertical="center"/>
    </xf>
    <xf numFmtId="0" fontId="218" fillId="0" borderId="82" applyNumberFormat="0" applyFill="0" applyAlignment="0" applyProtection="0">
      <alignment vertical="center"/>
    </xf>
    <xf numFmtId="0" fontId="15" fillId="23" borderId="0" applyNumberFormat="0" applyBorder="0" applyAlignment="0" applyProtection="0">
      <alignment vertical="center"/>
    </xf>
    <xf numFmtId="0" fontId="127" fillId="0" borderId="78" applyNumberFormat="0" applyFill="0" applyAlignment="0" applyProtection="0">
      <alignment vertical="center"/>
    </xf>
    <xf numFmtId="0" fontId="15" fillId="23" borderId="0" applyNumberFormat="0" applyBorder="0" applyAlignment="0" applyProtection="0">
      <alignment vertical="center"/>
    </xf>
    <xf numFmtId="0" fontId="2" fillId="0" borderId="0"/>
    <xf numFmtId="0" fontId="0" fillId="0" borderId="0" applyNumberFormat="0" applyFont="0" applyFill="0" applyBorder="0" applyAlignment="0" applyProtection="0"/>
    <xf numFmtId="0" fontId="95" fillId="13" borderId="0" applyNumberFormat="0" applyBorder="0" applyAlignment="0" applyProtection="0">
      <alignment vertical="center"/>
    </xf>
    <xf numFmtId="24" fontId="101" fillId="0" borderId="0" applyFont="0" applyFill="0" applyBorder="0" applyAlignment="0" applyProtection="0"/>
    <xf numFmtId="0" fontId="95" fillId="21" borderId="0" applyNumberFormat="0" applyBorder="0" applyAlignment="0" applyProtection="0">
      <alignment vertical="center"/>
    </xf>
    <xf numFmtId="0" fontId="15" fillId="3" borderId="0" applyNumberFormat="0" applyBorder="0" applyAlignment="0" applyProtection="0">
      <alignment vertical="center"/>
    </xf>
    <xf numFmtId="0" fontId="105" fillId="24" borderId="74" applyNumberFormat="0" applyAlignment="0" applyProtection="0">
      <alignment vertical="center"/>
    </xf>
    <xf numFmtId="0" fontId="95" fillId="13" borderId="0" applyNumberFormat="0" applyBorder="0" applyAlignment="0" applyProtection="0">
      <alignment vertical="center"/>
    </xf>
    <xf numFmtId="9" fontId="14" fillId="0" borderId="0" applyFont="0" applyFill="0" applyBorder="0" applyAlignment="0" applyProtection="0">
      <alignment vertical="center"/>
    </xf>
    <xf numFmtId="24" fontId="0" fillId="0" borderId="0" applyFont="0" applyFill="0" applyBorder="0" applyAlignment="0" applyProtection="0"/>
    <xf numFmtId="0" fontId="95" fillId="21"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0" fillId="17" borderId="71" applyNumberFormat="0" applyFont="0" applyAlignment="0" applyProtection="0">
      <alignment vertical="center"/>
    </xf>
    <xf numFmtId="0" fontId="15" fillId="3" borderId="0" applyNumberFormat="0" applyBorder="0" applyAlignment="0" applyProtection="0">
      <alignment vertical="center"/>
    </xf>
    <xf numFmtId="0" fontId="14" fillId="0" borderId="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94" fillId="18" borderId="0" applyNumberFormat="0" applyFont="0" applyBorder="0" applyAlignment="0" applyProtection="0">
      <alignment horizontal="right"/>
    </xf>
    <xf numFmtId="0" fontId="95" fillId="13" borderId="0" applyNumberFormat="0" applyBorder="0" applyAlignment="0" applyProtection="0">
      <alignment vertical="center"/>
    </xf>
    <xf numFmtId="0" fontId="15" fillId="3" borderId="0" applyNumberFormat="0" applyBorder="0" applyAlignment="0" applyProtection="0">
      <alignment vertical="center"/>
    </xf>
    <xf numFmtId="0" fontId="95" fillId="13" borderId="0" applyNumberFormat="0" applyBorder="0" applyAlignment="0" applyProtection="0">
      <alignment vertical="center"/>
    </xf>
    <xf numFmtId="0" fontId="15" fillId="3" borderId="0" applyNumberFormat="0" applyBorder="0" applyAlignment="0" applyProtection="0">
      <alignment vertical="center"/>
    </xf>
    <xf numFmtId="39" fontId="101" fillId="0" borderId="0" applyFont="0" applyFill="0" applyBorder="0" applyAlignment="0" applyProtection="0"/>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2" fillId="0" borderId="0" applyFill="0" applyBorder="0" applyAlignment="0"/>
    <xf numFmtId="0" fontId="15" fillId="3" borderId="0" applyNumberFormat="0" applyBorder="0" applyAlignment="0" applyProtection="0">
      <alignment vertical="center"/>
    </xf>
    <xf numFmtId="0" fontId="0" fillId="18" borderId="0" applyNumberFormat="0" applyFont="0" applyBorder="0" applyAlignment="0" applyProtection="0">
      <alignment horizontal="right"/>
    </xf>
    <xf numFmtId="0" fontId="95" fillId="1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17" fillId="0" borderId="76" applyNumberFormat="0" applyFill="0" applyAlignment="0" applyProtection="0">
      <alignment vertical="center"/>
    </xf>
    <xf numFmtId="0" fontId="113" fillId="26"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37" fontId="174" fillId="0" borderId="0" applyFont="0" applyFill="0" applyBorder="0" applyAlignment="0" applyProtection="0"/>
    <xf numFmtId="0" fontId="15" fillId="3" borderId="0" applyNumberFormat="0" applyBorder="0" applyAlignment="0" applyProtection="0">
      <alignment vertical="center"/>
    </xf>
    <xf numFmtId="37" fontId="0" fillId="0" borderId="0" applyFont="0" applyFill="0" applyBorder="0" applyAlignment="0" applyProtection="0"/>
    <xf numFmtId="0" fontId="95" fillId="13" borderId="0" applyNumberFormat="0" applyBorder="0" applyAlignment="0" applyProtection="0">
      <alignment vertical="center"/>
    </xf>
    <xf numFmtId="0" fontId="15" fillId="3" borderId="0" applyNumberFormat="0" applyBorder="0" applyAlignment="0" applyProtection="0">
      <alignment vertical="center"/>
    </xf>
    <xf numFmtId="37" fontId="0" fillId="0" borderId="0" applyFont="0" applyFill="0" applyBorder="0" applyAlignment="0" applyProtection="0"/>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2" fillId="0" borderId="0" applyFill="0" applyBorder="0" applyAlignment="0"/>
    <xf numFmtId="37" fontId="0" fillId="0" borderId="0" applyFont="0" applyFill="0" applyBorder="0" applyAlignment="0" applyProtection="0"/>
    <xf numFmtId="0" fontId="113" fillId="26" borderId="0" applyNumberFormat="0" applyBorder="0" applyAlignment="0" applyProtection="0">
      <alignment vertical="center"/>
    </xf>
    <xf numFmtId="0" fontId="95" fillId="2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2" fontId="44" fillId="0" borderId="0" applyProtection="0"/>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216" fontId="174" fillId="0" borderId="0" applyFont="0" applyFill="0" applyBorder="0" applyAlignment="0" applyProtection="0"/>
    <xf numFmtId="209" fontId="1" fillId="0" borderId="0" applyFill="0" applyBorder="0" applyAlignment="0"/>
    <xf numFmtId="0" fontId="21" fillId="31" borderId="0" applyNumberFormat="0" applyBorder="0" applyAlignment="0" applyProtection="0">
      <alignment vertical="center"/>
    </xf>
    <xf numFmtId="216" fontId="0" fillId="0" borderId="0" applyFont="0" applyFill="0" applyBorder="0" applyAlignment="0" applyProtection="0"/>
    <xf numFmtId="0" fontId="113" fillId="26"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209" fontId="1" fillId="0" borderId="0" applyFill="0" applyBorder="0" applyAlignment="0"/>
    <xf numFmtId="0" fontId="15" fillId="3" borderId="0" applyNumberFormat="0" applyBorder="0" applyAlignment="0" applyProtection="0">
      <alignment vertical="center"/>
    </xf>
    <xf numFmtId="0" fontId="2" fillId="0" borderId="0" applyFill="0" applyBorder="0" applyAlignment="0"/>
    <xf numFmtId="216" fontId="0" fillId="0" borderId="0" applyFont="0" applyFill="0" applyBorder="0" applyAlignment="0" applyProtection="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0" fillId="0" borderId="0" applyNumberFormat="0" applyFont="0" applyFill="0" applyBorder="0" applyAlignment="0" applyProtection="0"/>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4" fillId="0" borderId="0">
      <alignment vertical="center"/>
    </xf>
    <xf numFmtId="39" fontId="174" fillId="0" borderId="0" applyFont="0" applyFill="0" applyBorder="0" applyAlignment="0" applyProtection="0"/>
    <xf numFmtId="0" fontId="14" fillId="0" borderId="0"/>
    <xf numFmtId="0" fontId="15" fillId="3" borderId="0" applyNumberFormat="0" applyBorder="0" applyAlignment="0" applyProtection="0">
      <alignment vertical="center"/>
    </xf>
    <xf numFmtId="0" fontId="14" fillId="0" borderId="0">
      <alignment vertical="center"/>
    </xf>
    <xf numFmtId="39" fontId="0" fillId="0" borderId="0" applyFont="0" applyFill="0" applyBorder="0" applyAlignment="0" applyProtection="0"/>
    <xf numFmtId="0" fontId="15" fillId="3" borderId="0" applyNumberFormat="0" applyBorder="0" applyAlignment="0" applyProtection="0">
      <alignment vertical="center"/>
    </xf>
    <xf numFmtId="39" fontId="0" fillId="0" borderId="0" applyFont="0" applyFill="0" applyBorder="0" applyAlignment="0" applyProtection="0"/>
    <xf numFmtId="0" fontId="15" fillId="3" borderId="0" applyNumberFormat="0" applyBorder="0" applyAlignment="0" applyProtection="0">
      <alignment vertical="center"/>
    </xf>
    <xf numFmtId="0" fontId="98" fillId="31" borderId="0" applyNumberFormat="0" applyBorder="0" applyAlignment="0" applyProtection="0">
      <alignment vertical="center"/>
    </xf>
    <xf numFmtId="0" fontId="2" fillId="0" borderId="0" applyFill="0" applyBorder="0" applyAlignment="0"/>
    <xf numFmtId="39" fontId="0" fillId="0" borderId="0" applyFont="0" applyFill="0" applyBorder="0" applyAlignment="0" applyProtection="0"/>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2" fillId="0" borderId="0"/>
    <xf numFmtId="0" fontId="15" fillId="3" borderId="0" applyNumberFormat="0" applyBorder="0" applyAlignment="0" applyProtection="0">
      <alignment vertical="center"/>
    </xf>
    <xf numFmtId="0" fontId="2" fillId="0" borderId="0"/>
    <xf numFmtId="0" fontId="98" fillId="31" borderId="0" applyNumberFormat="0" applyBorder="0" applyAlignment="0" applyProtection="0">
      <alignment vertical="center"/>
    </xf>
    <xf numFmtId="0" fontId="2" fillId="0" borderId="0"/>
    <xf numFmtId="0" fontId="15" fillId="3" borderId="0" applyNumberFormat="0" applyBorder="0" applyAlignment="0" applyProtection="0">
      <alignment vertical="center"/>
    </xf>
    <xf numFmtId="0" fontId="0" fillId="0" borderId="0">
      <alignment horizontal="centerContinuous"/>
    </xf>
    <xf numFmtId="0" fontId="2" fillId="0" borderId="0"/>
    <xf numFmtId="0" fontId="15" fillId="3" borderId="0" applyNumberFormat="0" applyBorder="0" applyAlignment="0" applyProtection="0">
      <alignment vertical="center"/>
    </xf>
    <xf numFmtId="0" fontId="14" fillId="0" borderId="0">
      <alignment vertical="center"/>
    </xf>
    <xf numFmtId="0" fontId="15" fillId="3" borderId="0" applyNumberFormat="0" applyBorder="0" applyAlignment="0" applyProtection="0">
      <alignment vertical="center"/>
    </xf>
    <xf numFmtId="0" fontId="14" fillId="0" borderId="0">
      <protection locked="0"/>
    </xf>
    <xf numFmtId="0" fontId="7" fillId="0" borderId="0" applyNumberFormat="0" applyFill="0" applyBorder="0" applyAlignment="0" applyProtection="0">
      <alignment vertical="top"/>
      <protection locked="0"/>
    </xf>
    <xf numFmtId="0" fontId="98" fillId="31" borderId="0" applyNumberFormat="0" applyBorder="0" applyAlignment="0" applyProtection="0">
      <alignment vertical="center"/>
    </xf>
    <xf numFmtId="0" fontId="15" fillId="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 fillId="0" borderId="0">
      <protection locked="0"/>
    </xf>
    <xf numFmtId="0" fontId="15" fillId="3" borderId="0" applyNumberFormat="0" applyBorder="0" applyAlignment="0" applyProtection="0">
      <alignment vertical="center"/>
    </xf>
    <xf numFmtId="0" fontId="24" fillId="0" borderId="0" applyNumberFormat="0" applyFill="0" applyBorder="0" applyAlignment="0" applyProtection="0">
      <alignment horizontal="left"/>
    </xf>
    <xf numFmtId="221" fontId="1" fillId="0" borderId="0" applyFill="0" applyBorder="0" applyAlignment="0"/>
    <xf numFmtId="0" fontId="15" fillId="3" borderId="0" applyNumberFormat="0" applyBorder="0" applyAlignment="0" applyProtection="0">
      <alignment vertical="center"/>
    </xf>
    <xf numFmtId="0" fontId="95" fillId="21" borderId="0" applyNumberFormat="0" applyBorder="0" applyAlignment="0" applyProtection="0">
      <alignment vertical="center"/>
    </xf>
    <xf numFmtId="39" fontId="14" fillId="0" borderId="0"/>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39" fontId="14" fillId="0" borderId="0"/>
    <xf numFmtId="0" fontId="2" fillId="0" borderId="0" applyFill="0" applyBorder="0" applyAlignment="0"/>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4" fillId="0" borderId="0">
      <alignment vertical="center"/>
    </xf>
    <xf numFmtId="0" fontId="14" fillId="0" borderId="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2" fillId="0" borderId="0"/>
    <xf numFmtId="0" fontId="2" fillId="0" borderId="0"/>
    <xf numFmtId="0" fontId="15" fillId="13" borderId="0" applyNumberFormat="0" applyBorder="0" applyAlignment="0" applyProtection="0">
      <alignment vertical="center"/>
    </xf>
    <xf numFmtId="0" fontId="2" fillId="0" borderId="0"/>
    <xf numFmtId="0" fontId="2" fillId="0" borderId="0"/>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15" fillId="13" borderId="0" applyNumberFormat="0" applyBorder="0" applyAlignment="0" applyProtection="0">
      <alignment vertical="center"/>
    </xf>
    <xf numFmtId="0" fontId="2" fillId="0" borderId="0"/>
    <xf numFmtId="0" fontId="15" fillId="13" borderId="0" applyNumberFormat="0" applyBorder="0" applyAlignment="0" applyProtection="0">
      <alignment vertical="center"/>
    </xf>
    <xf numFmtId="9" fontId="0" fillId="0" borderId="0" applyFont="0" applyFill="0" applyBorder="0" applyAlignment="0" applyProtection="0"/>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95" fillId="13" borderId="0" applyNumberFormat="0" applyBorder="0" applyAlignment="0" applyProtection="0">
      <alignment vertical="center"/>
    </xf>
    <xf numFmtId="0" fontId="15" fillId="13" borderId="0" applyNumberFormat="0" applyBorder="0" applyAlignment="0" applyProtection="0">
      <alignment vertical="center"/>
    </xf>
    <xf numFmtId="0" fontId="98" fillId="28" borderId="0" applyNumberFormat="0" applyBorder="0" applyAlignment="0" applyProtection="0">
      <alignment vertical="center"/>
    </xf>
    <xf numFmtId="9" fontId="0" fillId="0" borderId="0" applyFont="0" applyFill="0" applyBorder="0" applyAlignment="0" applyProtection="0"/>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9" fontId="0" fillId="0" borderId="0" applyFont="0" applyFill="0" applyBorder="0" applyAlignment="0" applyProtection="0"/>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0" fontId="14" fillId="0" borderId="0"/>
    <xf numFmtId="0" fontId="95" fillId="21" borderId="0" applyNumberFormat="0" applyBorder="0" applyAlignment="0" applyProtection="0">
      <alignment vertical="center"/>
    </xf>
    <xf numFmtId="39" fontId="14" fillId="0" borderId="0"/>
    <xf numFmtId="0" fontId="15" fillId="13" borderId="0" applyNumberFormat="0" applyBorder="0" applyAlignment="0" applyProtection="0">
      <alignment vertical="center"/>
    </xf>
    <xf numFmtId="39" fontId="14" fillId="0" borderId="0"/>
    <xf numFmtId="0" fontId="15" fillId="13" borderId="0" applyNumberFormat="0" applyBorder="0" applyAlignment="0" applyProtection="0">
      <alignment vertical="center"/>
    </xf>
    <xf numFmtId="0" fontId="9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9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95" fillId="13" borderId="0" applyNumberFormat="0" applyBorder="0" applyAlignment="0" applyProtection="0">
      <alignment vertical="center"/>
    </xf>
    <xf numFmtId="0" fontId="15" fillId="13"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5" fillId="13" borderId="0" applyNumberFormat="0" applyBorder="0" applyAlignment="0" applyProtection="0">
      <alignment vertical="center"/>
    </xf>
    <xf numFmtId="0" fontId="161" fillId="0" borderId="0" applyNumberFormat="0" applyFill="0" applyBorder="0" applyAlignment="0" applyProtection="0">
      <alignment vertical="center"/>
    </xf>
    <xf numFmtId="0" fontId="95" fillId="21" borderId="0" applyNumberFormat="0" applyBorder="0" applyAlignment="0" applyProtection="0">
      <alignment vertical="center"/>
    </xf>
    <xf numFmtId="0" fontId="15" fillId="13" borderId="0" applyNumberFormat="0" applyBorder="0" applyAlignment="0" applyProtection="0">
      <alignment vertical="center"/>
    </xf>
    <xf numFmtId="176" fontId="14" fillId="12" borderId="0"/>
    <xf numFmtId="0" fontId="15" fillId="13" borderId="0" applyNumberFormat="0" applyBorder="0" applyAlignment="0" applyProtection="0">
      <alignment vertical="center"/>
    </xf>
    <xf numFmtId="176" fontId="14" fillId="12" borderId="0"/>
    <xf numFmtId="0" fontId="15" fillId="13" borderId="0" applyNumberFormat="0" applyBorder="0" applyAlignment="0" applyProtection="0">
      <alignment vertical="center"/>
    </xf>
    <xf numFmtId="184" fontId="14" fillId="0" borderId="0" applyNumberFormat="0" applyFill="0" applyBorder="0" applyAlignment="0" applyProtection="0">
      <alignment horizontal="left"/>
    </xf>
    <xf numFmtId="0" fontId="15" fillId="13" borderId="0" applyNumberFormat="0" applyBorder="0" applyAlignment="0" applyProtection="0">
      <alignment vertical="center"/>
    </xf>
    <xf numFmtId="184" fontId="14" fillId="0" borderId="0" applyNumberFormat="0" applyFill="0" applyBorder="0" applyAlignment="0" applyProtection="0">
      <alignment horizontal="left"/>
    </xf>
    <xf numFmtId="0" fontId="2" fillId="0" borderId="0"/>
    <xf numFmtId="0" fontId="88" fillId="0" borderId="0" applyNumberFormat="0" applyFont="0" applyFill="0" applyBorder="0" applyAlignment="0" applyProtection="0">
      <alignment horizontal="left"/>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184" fontId="14" fillId="0" borderId="0" applyNumberFormat="0" applyFill="0" applyBorder="0" applyAlignment="0" applyProtection="0">
      <alignment horizontal="left"/>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176" fontId="14" fillId="12" borderId="0"/>
    <xf numFmtId="0" fontId="15" fillId="13" borderId="0" applyNumberFormat="0" applyBorder="0" applyAlignment="0" applyProtection="0">
      <alignment vertical="center"/>
    </xf>
    <xf numFmtId="176" fontId="14" fillId="12" borderId="0"/>
    <xf numFmtId="176" fontId="14" fillId="12" borderId="0"/>
    <xf numFmtId="0" fontId="95" fillId="20" borderId="0" applyNumberFormat="0" applyBorder="0" applyAlignment="0" applyProtection="0">
      <alignment vertical="center"/>
    </xf>
    <xf numFmtId="0" fontId="122" fillId="22" borderId="0" applyNumberFormat="0" applyBorder="0" applyAlignment="0" applyProtection="0">
      <alignment vertical="center"/>
    </xf>
    <xf numFmtId="176" fontId="14" fillId="12" borderId="0"/>
    <xf numFmtId="0" fontId="98" fillId="28" borderId="0" applyNumberFormat="0" applyBorder="0" applyAlignment="0" applyProtection="0">
      <alignment vertical="center"/>
    </xf>
    <xf numFmtId="0" fontId="2" fillId="0" borderId="0" applyFill="0" applyBorder="0" applyAlignment="0"/>
    <xf numFmtId="0" fontId="113" fillId="21"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41" fontId="14" fillId="0" borderId="0" applyFont="0" applyFill="0" applyBorder="0" applyAlignment="0" applyProtection="0"/>
    <xf numFmtId="0" fontId="15" fillId="13" borderId="0" applyNumberFormat="0" applyBorder="0" applyAlignment="0" applyProtection="0">
      <alignment vertical="center"/>
    </xf>
    <xf numFmtId="0" fontId="14" fillId="0" borderId="0"/>
    <xf numFmtId="194" fontId="1" fillId="0" borderId="0" applyFill="0" applyBorder="0" applyAlignment="0"/>
    <xf numFmtId="0" fontId="15" fillId="13" borderId="0" applyNumberFormat="0" applyBorder="0" applyAlignment="0" applyProtection="0">
      <alignment vertical="center"/>
    </xf>
    <xf numFmtId="194" fontId="1" fillId="0" borderId="0" applyFill="0" applyBorder="0" applyAlignment="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23" fillId="22" borderId="0" applyNumberFormat="0" applyBorder="0" applyAlignment="0" applyProtection="0">
      <alignment vertical="center"/>
    </xf>
    <xf numFmtId="0" fontId="103" fillId="6" borderId="7" applyNumberFormat="0" applyBorder="0" applyAlignment="0" applyProtection="0"/>
    <xf numFmtId="200" fontId="0" fillId="0" borderId="0" applyFont="0" applyFill="0" applyBorder="0" applyAlignment="0" applyProtection="0"/>
    <xf numFmtId="0" fontId="98" fillId="28"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38" fillId="35" borderId="0" applyNumberFormat="0" applyBorder="0" applyAlignment="0" applyProtection="0">
      <alignment vertical="center"/>
    </xf>
    <xf numFmtId="0" fontId="15" fillId="13" borderId="0" applyNumberFormat="0" applyBorder="0" applyAlignment="0" applyProtection="0">
      <alignment vertical="center"/>
    </xf>
    <xf numFmtId="9" fontId="111" fillId="0" borderId="0" applyNumberFormat="0" applyFill="0" applyBorder="0" applyAlignment="0">
      <protection locked="0"/>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259" fontId="0" fillId="0" borderId="0" applyFont="0" applyFill="0" applyBorder="0" applyAlignment="0" applyProtection="0"/>
    <xf numFmtId="25" fontId="0" fillId="0" borderId="0" applyFont="0" applyFill="0" applyBorder="0" applyAlignment="0" applyProtection="0"/>
    <xf numFmtId="9" fontId="111" fillId="0" borderId="0" applyNumberFormat="0" applyFill="0" applyBorder="0" applyAlignment="0">
      <protection locked="0"/>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98" fillId="28" borderId="0" applyNumberFormat="0" applyBorder="0" applyAlignment="0" applyProtection="0">
      <alignment vertical="center"/>
    </xf>
    <xf numFmtId="0" fontId="14" fillId="0" borderId="0"/>
    <xf numFmtId="0" fontId="15" fillId="13" borderId="0" applyNumberFormat="0" applyBorder="0" applyAlignment="0" applyProtection="0">
      <alignment vertical="center"/>
    </xf>
    <xf numFmtId="0" fontId="2" fillId="0" borderId="0"/>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0" fillId="0" borderId="0" applyNumberFormat="0" applyFont="0" applyFill="0" applyBorder="0" applyAlignment="0" applyProtection="0"/>
    <xf numFmtId="0" fontId="15" fillId="13" borderId="0" applyNumberFormat="0" applyBorder="0" applyAlignment="0" applyProtection="0">
      <alignment vertical="center"/>
    </xf>
    <xf numFmtId="0" fontId="100" fillId="2"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16" fillId="2" borderId="0" applyNumberFormat="0" applyBorder="0" applyAlignment="0" applyProtection="0">
      <alignment vertical="center"/>
    </xf>
    <xf numFmtId="0" fontId="15" fillId="15" borderId="0" applyNumberFormat="0" applyBorder="0" applyAlignment="0" applyProtection="0">
      <alignment vertical="center"/>
    </xf>
    <xf numFmtId="0" fontId="116" fillId="2" borderId="0" applyNumberFormat="0" applyBorder="0" applyAlignment="0" applyProtection="0">
      <alignment vertical="center"/>
    </xf>
    <xf numFmtId="0" fontId="15" fillId="15" borderId="0" applyNumberFormat="0" applyBorder="0" applyAlignment="0" applyProtection="0">
      <alignment vertical="center"/>
    </xf>
    <xf numFmtId="0" fontId="117" fillId="0" borderId="76" applyNumberFormat="0" applyFill="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17" fillId="0" borderId="76" applyNumberFormat="0" applyFill="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34" fillId="0" borderId="76" applyNumberFormat="0" applyFill="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0" fillId="0" borderId="0"/>
    <xf numFmtId="0" fontId="122" fillId="22" borderId="0" applyNumberFormat="0" applyBorder="0" applyAlignment="0" applyProtection="0">
      <alignment vertical="center"/>
    </xf>
    <xf numFmtId="0" fontId="103" fillId="13" borderId="7"/>
    <xf numFmtId="0" fontId="15" fillId="15" borderId="0" applyNumberFormat="0" applyBorder="0" applyAlignment="0" applyProtection="0">
      <alignment vertical="center"/>
    </xf>
    <xf numFmtId="0" fontId="0" fillId="0" borderId="0"/>
    <xf numFmtId="0" fontId="122" fillId="22" borderId="0" applyNumberFormat="0" applyBorder="0" applyAlignment="0" applyProtection="0">
      <alignment vertical="center"/>
    </xf>
    <xf numFmtId="0" fontId="15" fillId="15" borderId="0" applyNumberFormat="0" applyBorder="0" applyAlignment="0" applyProtection="0">
      <alignment vertical="center"/>
    </xf>
    <xf numFmtId="0" fontId="161" fillId="0" borderId="0" applyNumberFormat="0" applyFill="0" applyBorder="0" applyAlignment="0" applyProtection="0">
      <alignment vertical="center"/>
    </xf>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100" fillId="2" borderId="0" applyNumberFormat="0" applyBorder="0" applyAlignment="0" applyProtection="0">
      <alignment vertical="center"/>
    </xf>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100" fillId="2"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24" fontId="0" fillId="0" borderId="0" applyFont="0" applyFill="0" applyBorder="0" applyAlignment="0" applyProtection="0"/>
    <xf numFmtId="0" fontId="15" fillId="15" borderId="0" applyNumberFormat="0" applyBorder="0" applyAlignment="0" applyProtection="0">
      <alignment vertical="center"/>
    </xf>
    <xf numFmtId="24" fontId="0" fillId="0" borderId="0" applyFont="0" applyFill="0" applyBorder="0" applyAlignment="0" applyProtection="0"/>
    <xf numFmtId="24" fontId="0" fillId="0" borderId="0" applyFont="0" applyFill="0" applyBorder="0" applyAlignment="0" applyProtection="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98" fillId="15" borderId="0" applyNumberFormat="0" applyBorder="0" applyAlignment="0" applyProtection="0">
      <alignment vertical="center"/>
    </xf>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98" fillId="15" borderId="0" applyNumberFormat="0" applyBorder="0" applyAlignment="0" applyProtection="0">
      <alignment vertical="center"/>
    </xf>
    <xf numFmtId="0" fontId="95" fillId="20" borderId="0" applyNumberFormat="0" applyBorder="0" applyAlignment="0" applyProtection="0">
      <alignment vertical="center"/>
    </xf>
    <xf numFmtId="0" fontId="100" fillId="2" borderId="0" applyNumberFormat="0" applyBorder="0" applyAlignment="0" applyProtection="0">
      <alignment vertical="center"/>
    </xf>
    <xf numFmtId="0" fontId="15" fillId="15" borderId="0" applyNumberFormat="0" applyBorder="0" applyAlignment="0" applyProtection="0">
      <alignment vertical="center"/>
    </xf>
    <xf numFmtId="0" fontId="14" fillId="0" borderId="0"/>
    <xf numFmtId="0" fontId="0" fillId="0" borderId="0" applyNumberFormat="0" applyFill="0" applyBorder="0" applyAlignment="0" applyProtection="0"/>
    <xf numFmtId="0" fontId="95" fillId="20" borderId="0" applyNumberFormat="0" applyBorder="0" applyAlignment="0" applyProtection="0">
      <alignment vertical="center"/>
    </xf>
    <xf numFmtId="200" fontId="0" fillId="0" borderId="0" applyFont="0" applyFill="0" applyBorder="0" applyAlignment="0" applyProtection="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41" fillId="2"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4" fillId="0" borderId="0" applyNumberFormat="0" applyFill="0" applyBorder="0" applyAlignment="0" applyProtection="0">
      <alignment horizontal="left"/>
    </xf>
    <xf numFmtId="0" fontId="15" fillId="15"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5" fillId="15" borderId="0" applyNumberFormat="0" applyBorder="0" applyAlignment="0" applyProtection="0">
      <alignment vertical="center"/>
    </xf>
    <xf numFmtId="0" fontId="95" fillId="20"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123" fillId="22" borderId="0" applyNumberFormat="0" applyBorder="0" applyAlignment="0" applyProtection="0">
      <alignment vertical="center"/>
    </xf>
    <xf numFmtId="0" fontId="100" fillId="2" borderId="0" applyNumberFormat="0" applyBorder="0" applyAlignment="0" applyProtection="0">
      <alignment vertical="center"/>
    </xf>
    <xf numFmtId="0" fontId="15" fillId="15" borderId="0" applyNumberFormat="0" applyBorder="0" applyAlignment="0" applyProtection="0">
      <alignment vertical="center"/>
    </xf>
    <xf numFmtId="182" fontId="14" fillId="12" borderId="0"/>
    <xf numFmtId="0" fontId="123" fillId="22"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Fill="0" applyBorder="0">
      <alignment horizontal="right"/>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23" fillId="22" borderId="0" applyNumberFormat="0" applyBorder="0" applyAlignment="0" applyProtection="0">
      <alignment vertical="center"/>
    </xf>
    <xf numFmtId="0" fontId="103" fillId="13" borderId="0" applyNumberFormat="0" applyBorder="0" applyAlignment="0" applyProtection="0"/>
    <xf numFmtId="0" fontId="15" fillId="15" borderId="0" applyNumberFormat="0" applyBorder="0" applyAlignment="0" applyProtection="0">
      <alignment vertical="center"/>
    </xf>
    <xf numFmtId="182" fontId="14" fillId="12" borderId="0"/>
    <xf numFmtId="0" fontId="15" fillId="15" borderId="0" applyNumberFormat="0" applyBorder="0" applyAlignment="0" applyProtection="0">
      <alignment vertical="center"/>
    </xf>
    <xf numFmtId="0" fontId="14" fillId="0" borderId="0" applyNumberFormat="0" applyFill="0" applyBorder="0" applyAlignment="0" applyProtection="0">
      <alignment horizontal="left"/>
    </xf>
    <xf numFmtId="0" fontId="103" fillId="13" borderId="0" applyNumberFormat="0" applyBorder="0" applyAlignment="0" applyProtection="0"/>
    <xf numFmtId="0" fontId="15" fillId="15" borderId="0" applyNumberFormat="0" applyBorder="0" applyAlignment="0" applyProtection="0">
      <alignment vertical="center"/>
    </xf>
    <xf numFmtId="0" fontId="103" fillId="13" borderId="0" applyNumberFormat="0" applyBorder="0" applyAlignment="0" applyProtection="0"/>
    <xf numFmtId="0" fontId="98" fillId="15" borderId="0" applyNumberFormat="0" applyBorder="0" applyAlignment="0" applyProtection="0">
      <alignment vertical="center"/>
    </xf>
    <xf numFmtId="0" fontId="2" fillId="0" borderId="0" applyFill="0" applyBorder="0" applyAlignment="0"/>
    <xf numFmtId="0" fontId="113" fillId="3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182" fontId="14" fillId="12" borderId="0"/>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0" fillId="0" borderId="0">
      <alignment horizontal="centerContinuous"/>
    </xf>
    <xf numFmtId="0" fontId="15" fillId="15" borderId="0" applyNumberFormat="0" applyBorder="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ill="0" applyProtection="0">
      <alignment horizontal="centerContinuous"/>
    </xf>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191" fontId="1" fillId="0" borderId="0" applyFont="0" applyFill="0" applyBorder="0" applyAlignment="0" applyProtection="0"/>
    <xf numFmtId="0" fontId="15" fillId="15" borderId="0" applyNumberFormat="0" applyBorder="0" applyAlignment="0" applyProtection="0">
      <alignment vertical="center"/>
    </xf>
    <xf numFmtId="191" fontId="0" fillId="0" borderId="0" applyFont="0" applyFill="0" applyBorder="0" applyAlignment="0" applyProtection="0"/>
    <xf numFmtId="0" fontId="15" fillId="15" borderId="0" applyNumberFormat="0" applyBorder="0" applyAlignment="0" applyProtection="0">
      <alignment vertical="center"/>
    </xf>
    <xf numFmtId="0" fontId="100" fillId="2" borderId="0" applyNumberFormat="0" applyBorder="0" applyAlignment="0" applyProtection="0">
      <alignment vertical="center"/>
    </xf>
    <xf numFmtId="0" fontId="21" fillId="15" borderId="0" applyNumberFormat="0" applyBorder="0" applyAlignment="0" applyProtection="0">
      <alignment vertical="center"/>
    </xf>
    <xf numFmtId="0" fontId="113" fillId="32" borderId="0" applyNumberFormat="0" applyBorder="0" applyAlignment="0" applyProtection="0">
      <alignment vertical="center"/>
    </xf>
    <xf numFmtId="182" fontId="14" fillId="12" borderId="0"/>
    <xf numFmtId="0" fontId="100" fillId="2" borderId="0" applyNumberFormat="0" applyBorder="0" applyAlignment="0" applyProtection="0">
      <alignment vertical="center"/>
    </xf>
    <xf numFmtId="0" fontId="15" fillId="15" borderId="0" applyNumberFormat="0" applyBorder="0" applyAlignment="0" applyProtection="0">
      <alignment vertical="center"/>
    </xf>
    <xf numFmtId="182" fontId="14" fillId="12" borderId="0"/>
    <xf numFmtId="0" fontId="100" fillId="2" borderId="0" applyNumberFormat="0" applyBorder="0" applyAlignment="0" applyProtection="0">
      <alignment vertical="center"/>
    </xf>
    <xf numFmtId="0" fontId="15" fillId="15" borderId="0" applyNumberFormat="0" applyBorder="0" applyAlignment="0" applyProtection="0">
      <alignment vertical="center"/>
    </xf>
    <xf numFmtId="176" fontId="14" fillId="12" borderId="0"/>
    <xf numFmtId="39" fontId="14" fillId="0" borderId="0"/>
    <xf numFmtId="39" fontId="14" fillId="0" borderId="0"/>
    <xf numFmtId="0" fontId="15" fillId="15" borderId="0" applyNumberFormat="0" applyBorder="0" applyAlignment="0" applyProtection="0">
      <alignment vertical="center"/>
    </xf>
    <xf numFmtId="182" fontId="14" fillId="12" borderId="0"/>
    <xf numFmtId="0" fontId="98" fillId="15" borderId="0" applyNumberFormat="0" applyBorder="0" applyAlignment="0" applyProtection="0">
      <alignment vertical="center"/>
    </xf>
    <xf numFmtId="182" fontId="14" fillId="12" borderId="0"/>
    <xf numFmtId="0" fontId="0" fillId="0" borderId="0" applyNumberFormat="0" applyFont="0" applyFill="0" applyBorder="0" applyAlignment="0" applyProtection="0"/>
    <xf numFmtId="0" fontId="15" fillId="15" borderId="0" applyNumberFormat="0" applyBorder="0" applyAlignment="0" applyProtection="0">
      <alignment vertical="center"/>
    </xf>
    <xf numFmtId="182" fontId="14" fillId="12" borderId="0"/>
    <xf numFmtId="0" fontId="15" fillId="15" borderId="0" applyNumberFormat="0" applyBorder="0" applyAlignment="0" applyProtection="0">
      <alignment vertical="center"/>
    </xf>
    <xf numFmtId="182" fontId="14" fillId="12" borderId="0"/>
    <xf numFmtId="176" fontId="14" fillId="12" borderId="0"/>
    <xf numFmtId="0" fontId="15" fillId="15" borderId="0" applyNumberFormat="0" applyBorder="0" applyAlignment="0" applyProtection="0">
      <alignment vertical="center"/>
    </xf>
    <xf numFmtId="176" fontId="14" fillId="12" borderId="0"/>
    <xf numFmtId="39" fontId="14" fillId="0" borderId="0"/>
    <xf numFmtId="39" fontId="14" fillId="0" borderId="0"/>
    <xf numFmtId="0" fontId="15" fillId="15" borderId="0" applyNumberFormat="0" applyBorder="0" applyAlignment="0" applyProtection="0">
      <alignment vertical="center"/>
    </xf>
    <xf numFmtId="182" fontId="14" fillId="12" borderId="0"/>
    <xf numFmtId="0" fontId="100" fillId="2" borderId="0" applyNumberFormat="0" applyBorder="0" applyAlignment="0" applyProtection="0">
      <alignment vertical="center"/>
    </xf>
    <xf numFmtId="0" fontId="15" fillId="15" borderId="0" applyNumberFormat="0" applyBorder="0" applyAlignment="0" applyProtection="0">
      <alignment vertical="center"/>
    </xf>
    <xf numFmtId="182" fontId="14" fillId="12" borderId="0"/>
    <xf numFmtId="0" fontId="15" fillId="15" borderId="0" applyNumberFormat="0" applyBorder="0" applyAlignment="0" applyProtection="0">
      <alignment vertical="center"/>
    </xf>
    <xf numFmtId="182" fontId="14" fillId="12" borderId="0"/>
    <xf numFmtId="0" fontId="15" fillId="15" borderId="0" applyNumberFormat="0" applyBorder="0" applyAlignment="0" applyProtection="0">
      <alignment vertical="center"/>
    </xf>
    <xf numFmtId="176" fontId="14" fillId="12" borderId="0"/>
    <xf numFmtId="39" fontId="14" fillId="0" borderId="0"/>
    <xf numFmtId="39" fontId="14" fillId="0" borderId="0"/>
    <xf numFmtId="0" fontId="15" fillId="15" borderId="0" applyNumberFormat="0" applyBorder="0" applyAlignment="0" applyProtection="0">
      <alignment vertical="center"/>
    </xf>
    <xf numFmtId="182" fontId="14" fillId="12" borderId="0"/>
    <xf numFmtId="176" fontId="14" fillId="12" borderId="0"/>
    <xf numFmtId="0" fontId="15" fillId="15" borderId="0" applyNumberFormat="0" applyBorder="0" applyAlignment="0" applyProtection="0">
      <alignment vertical="center"/>
    </xf>
    <xf numFmtId="0" fontId="100" fillId="2" borderId="0" applyNumberFormat="0" applyBorder="0" applyAlignment="0" applyProtection="0">
      <alignment vertical="center"/>
    </xf>
    <xf numFmtId="0" fontId="141" fillId="2" borderId="0" applyNumberFormat="0" applyBorder="0" applyAlignment="0" applyProtection="0">
      <alignment vertical="center"/>
    </xf>
    <xf numFmtId="0" fontId="15" fillId="15" borderId="0" applyNumberFormat="0" applyBorder="0" applyAlignment="0" applyProtection="0">
      <alignment vertical="center"/>
    </xf>
    <xf numFmtId="0" fontId="100" fillId="2" borderId="0" applyNumberFormat="0" applyBorder="0" applyAlignment="0" applyProtection="0">
      <alignment vertical="center"/>
    </xf>
    <xf numFmtId="0" fontId="141" fillId="2" borderId="0" applyNumberFormat="0" applyBorder="0" applyAlignment="0" applyProtection="0">
      <alignment vertical="center"/>
    </xf>
    <xf numFmtId="0" fontId="15" fillId="15"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Fill="0" applyBorder="0">
      <alignment horizontal="right"/>
    </xf>
    <xf numFmtId="0" fontId="15" fillId="15" borderId="0" applyNumberFormat="0" applyBorder="0" applyAlignment="0" applyProtection="0">
      <alignment vertical="center"/>
    </xf>
    <xf numFmtId="0" fontId="0" fillId="0" borderId="0" applyNumberFormat="0" applyFont="0" applyFill="0" applyBorder="0" applyAlignment="0" applyProtection="0"/>
    <xf numFmtId="0" fontId="0" fillId="0" borderId="0" applyFill="0" applyBorder="0">
      <alignment horizontal="right"/>
    </xf>
    <xf numFmtId="0" fontId="98" fillId="15"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15" borderId="0" applyNumberFormat="0" applyBorder="0" applyAlignment="0" applyProtection="0">
      <alignment vertical="center"/>
    </xf>
    <xf numFmtId="0" fontId="0" fillId="0" borderId="0" applyFill="0" applyBorder="0">
      <alignment horizontal="right"/>
    </xf>
    <xf numFmtId="0" fontId="15" fillId="15" borderId="0" applyNumberFormat="0" applyBorder="0" applyAlignment="0" applyProtection="0">
      <alignment vertical="center"/>
    </xf>
    <xf numFmtId="0" fontId="100" fillId="2" borderId="0" applyNumberFormat="0" applyBorder="0" applyAlignment="0" applyProtection="0">
      <alignment vertical="center"/>
    </xf>
    <xf numFmtId="0" fontId="15" fillId="15" borderId="0" applyNumberFormat="0" applyBorder="0" applyAlignment="0" applyProtection="0">
      <alignment vertical="center"/>
    </xf>
    <xf numFmtId="0" fontId="0" fillId="0" borderId="0" applyFill="0" applyBorder="0">
      <alignment horizontal="right"/>
    </xf>
    <xf numFmtId="0" fontId="15" fillId="15" borderId="0" applyNumberFormat="0" applyBorder="0" applyAlignment="0" applyProtection="0">
      <alignment vertical="center"/>
    </xf>
    <xf numFmtId="0" fontId="100" fillId="2" borderId="0" applyNumberFormat="0" applyBorder="0" applyAlignment="0" applyProtection="0">
      <alignment vertical="center"/>
    </xf>
    <xf numFmtId="0" fontId="15" fillId="15" borderId="0" applyNumberFormat="0" applyBorder="0" applyAlignment="0" applyProtection="0">
      <alignment vertical="center"/>
    </xf>
    <xf numFmtId="0" fontId="100" fillId="2" borderId="0" applyNumberFormat="0" applyBorder="0" applyAlignment="0" applyProtection="0">
      <alignment vertical="center"/>
    </xf>
    <xf numFmtId="0" fontId="141" fillId="2" borderId="0" applyNumberFormat="0" applyBorder="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0" fillId="0" borderId="0" applyNumberFormat="0" applyFont="0" applyFill="0" applyBorder="0" applyAlignment="0" applyProtection="0"/>
    <xf numFmtId="0" fontId="141" fillId="2" borderId="0" applyNumberFormat="0" applyBorder="0" applyAlignment="0" applyProtection="0">
      <alignment vertical="center"/>
    </xf>
    <xf numFmtId="0" fontId="15" fillId="15" borderId="0" applyNumberFormat="0" applyBorder="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5" fillId="15" borderId="0" applyNumberFormat="0" applyBorder="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98" fillId="15" borderId="0" applyNumberFormat="0" applyBorder="0" applyAlignment="0" applyProtection="0">
      <alignment vertical="center"/>
    </xf>
    <xf numFmtId="0" fontId="14" fillId="0" borderId="0"/>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4" fillId="0" borderId="0"/>
    <xf numFmtId="184" fontId="14" fillId="0" borderId="0" applyNumberFormat="0" applyFill="0" applyBorder="0" applyAlignment="0" applyProtection="0">
      <alignment horizontal="left"/>
    </xf>
    <xf numFmtId="0" fontId="15" fillId="15"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5" fillId="15"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2" fillId="22" borderId="0" applyNumberFormat="0" applyBorder="0" applyAlignment="0" applyProtection="0">
      <alignment vertical="center"/>
    </xf>
    <xf numFmtId="0" fontId="15" fillId="15"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4" fillId="0" borderId="0" applyNumberFormat="0" applyFill="0" applyBorder="0" applyAlignment="0" applyProtection="0">
      <alignment horizontal="left"/>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22" fillId="22" borderId="0" applyNumberFormat="0" applyBorder="0" applyAlignment="0" applyProtection="0">
      <alignment vertical="center"/>
    </xf>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15" fillId="20" borderId="0" applyNumberFormat="0" applyBorder="0" applyAlignment="0" applyProtection="0">
      <alignment vertical="center"/>
    </xf>
    <xf numFmtId="0" fontId="127" fillId="0" borderId="78" applyNumberFormat="0" applyFill="0" applyAlignment="0" applyProtection="0">
      <alignment vertical="center"/>
    </xf>
    <xf numFmtId="0" fontId="15" fillId="20" borderId="0" applyNumberFormat="0" applyBorder="0" applyAlignment="0" applyProtection="0">
      <alignment vertical="center"/>
    </xf>
    <xf numFmtId="0" fontId="127" fillId="0" borderId="78" applyNumberFormat="0" applyFill="0" applyAlignment="0" applyProtection="0">
      <alignment vertical="center"/>
    </xf>
    <xf numFmtId="0" fontId="15" fillId="20" borderId="0" applyNumberFormat="0" applyBorder="0" applyAlignment="0" applyProtection="0">
      <alignment vertical="center"/>
    </xf>
    <xf numFmtId="0" fontId="127" fillId="0" borderId="78" applyNumberFormat="0" applyFill="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23" fillId="22"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0" fontId="6" fillId="0" borderId="0" applyFont="0" applyFill="0" applyBorder="0" applyAlignment="0" applyProtection="0"/>
    <xf numFmtId="0" fontId="15" fillId="20" borderId="0" applyNumberFormat="0" applyBorder="0" applyAlignment="0" applyProtection="0">
      <alignment vertical="center"/>
    </xf>
    <xf numFmtId="0" fontId="14" fillId="0" borderId="0"/>
    <xf numFmtId="0" fontId="15" fillId="20" borderId="0" applyNumberFormat="0" applyBorder="0" applyAlignment="0" applyProtection="0">
      <alignment vertical="center"/>
    </xf>
    <xf numFmtId="0" fontId="95" fillId="21" borderId="0" applyNumberFormat="0" applyBorder="0" applyAlignment="0" applyProtection="0">
      <alignment vertical="center"/>
    </xf>
    <xf numFmtId="0" fontId="14" fillId="0" borderId="0"/>
    <xf numFmtId="0" fontId="98" fillId="33" borderId="0" applyNumberFormat="0" applyBorder="0" applyAlignment="0" applyProtection="0">
      <alignment vertical="center"/>
    </xf>
    <xf numFmtId="0" fontId="14"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 fillId="0" borderId="0"/>
    <xf numFmtId="0" fontId="98" fillId="33" borderId="0" applyNumberFormat="0" applyBorder="0" applyAlignment="0" applyProtection="0">
      <alignment vertical="center"/>
    </xf>
    <xf numFmtId="0" fontId="15" fillId="20" borderId="0" applyNumberFormat="0" applyBorder="0" applyAlignment="0" applyProtection="0">
      <alignment vertical="center"/>
    </xf>
    <xf numFmtId="0" fontId="219" fillId="13" borderId="73" applyNumberFormat="0" applyAlignment="0" applyProtection="0"/>
    <xf numFmtId="0" fontId="14"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84" fillId="0" borderId="93" applyNumberFormat="0" applyAlignment="0" applyProtection="0">
      <alignment horizontal="left" vertical="center"/>
    </xf>
    <xf numFmtId="0" fontId="15" fillId="20" borderId="0" applyNumberFormat="0" applyBorder="0" applyAlignment="0" applyProtection="0">
      <alignment vertical="center"/>
    </xf>
    <xf numFmtId="0" fontId="0" fillId="0" borderId="0" applyFont="0" applyFill="0">
      <alignment horizontal="fill"/>
    </xf>
    <xf numFmtId="0" fontId="15" fillId="20" borderId="0" applyNumberFormat="0" applyBorder="0" applyAlignment="0" applyProtection="0">
      <alignment vertical="center"/>
    </xf>
    <xf numFmtId="267" fontId="1" fillId="0" borderId="0" applyFont="0" applyFill="0" applyBorder="0" applyAlignment="0" applyProtection="0"/>
    <xf numFmtId="0" fontId="15" fillId="20" borderId="0" applyNumberFormat="0" applyBorder="0" applyAlignment="0" applyProtection="0">
      <alignment vertical="center"/>
    </xf>
    <xf numFmtId="0" fontId="14"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21" borderId="0" applyNumberFormat="0" applyBorder="0" applyAlignment="0" applyProtection="0">
      <alignment vertical="center"/>
    </xf>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88"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182" fontId="14" fillId="16" borderId="0"/>
    <xf numFmtId="0" fontId="15" fillId="20" borderId="0" applyNumberFormat="0" applyBorder="0" applyAlignment="0" applyProtection="0">
      <alignment vertical="center"/>
    </xf>
    <xf numFmtId="182" fontId="14" fillId="16" borderId="0"/>
    <xf numFmtId="25" fontId="101" fillId="0" borderId="0" applyFont="0" applyFill="0" applyBorder="0" applyAlignment="0" applyProtection="0"/>
    <xf numFmtId="25" fontId="101" fillId="0" borderId="0" applyFont="0" applyFill="0" applyBorder="0" applyAlignment="0" applyProtection="0"/>
    <xf numFmtId="0" fontId="15" fillId="20" borderId="0" applyNumberFormat="0" applyBorder="0" applyAlignment="0" applyProtection="0">
      <alignment vertical="center"/>
    </xf>
    <xf numFmtId="0" fontId="88"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95" fillId="21" borderId="0" applyNumberFormat="0" applyBorder="0" applyAlignment="0" applyProtection="0">
      <alignment vertical="center"/>
    </xf>
    <xf numFmtId="0" fontId="88" fillId="0" borderId="0"/>
    <xf numFmtId="0" fontId="15" fillId="20" borderId="0" applyNumberFormat="0" applyBorder="0" applyAlignment="0" applyProtection="0">
      <alignment vertical="center"/>
    </xf>
    <xf numFmtId="0" fontId="143" fillId="0" borderId="0"/>
    <xf numFmtId="0" fontId="98" fillId="33" borderId="0" applyNumberFormat="0" applyBorder="0" applyAlignment="0" applyProtection="0">
      <alignment vertical="center"/>
    </xf>
    <xf numFmtId="0" fontId="88"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88" fillId="0" borderId="0"/>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15" fillId="20" borderId="0" applyNumberFormat="0" applyBorder="0" applyAlignment="0" applyProtection="0">
      <alignment vertical="center"/>
    </xf>
    <xf numFmtId="0" fontId="88"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88"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88" fillId="0" borderId="0"/>
    <xf numFmtId="0" fontId="15" fillId="20" borderId="0" applyNumberFormat="0" applyBorder="0" applyAlignment="0" applyProtection="0">
      <alignment vertical="center"/>
    </xf>
    <xf numFmtId="0" fontId="88" fillId="0" borderId="0"/>
    <xf numFmtId="0" fontId="15" fillId="20" borderId="0" applyNumberFormat="0" applyBorder="0" applyAlignment="0" applyProtection="0">
      <alignment vertical="center"/>
    </xf>
    <xf numFmtId="0" fontId="88" fillId="0" borderId="0"/>
    <xf numFmtId="0" fontId="15" fillId="20" borderId="0" applyNumberFormat="0" applyBorder="0" applyAlignment="0" applyProtection="0">
      <alignment vertical="center"/>
    </xf>
    <xf numFmtId="0" fontId="88" fillId="0" borderId="0"/>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21" fillId="33"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4" fillId="0" borderId="0">
      <alignment vertical="center"/>
    </xf>
    <xf numFmtId="0" fontId="15" fillId="20" borderId="0" applyNumberFormat="0" applyBorder="0" applyAlignment="0" applyProtection="0">
      <alignment vertical="center"/>
    </xf>
    <xf numFmtId="221" fontId="1" fillId="0" borderId="0" applyFill="0" applyBorder="0" applyAlignment="0"/>
    <xf numFmtId="0" fontId="98" fillId="33" borderId="0" applyNumberFormat="0" applyBorder="0" applyAlignment="0" applyProtection="0">
      <alignment vertical="center"/>
    </xf>
    <xf numFmtId="0" fontId="14" fillId="0" borderId="0"/>
    <xf numFmtId="0" fontId="14" fillId="0" borderId="0">
      <alignment vertical="center"/>
    </xf>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2" fillId="0"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4" fillId="0" borderId="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2" fillId="0" borderId="0"/>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00" fillId="2" borderId="0" applyNumberFormat="0" applyBorder="0" applyAlignment="0" applyProtection="0">
      <alignment vertical="center"/>
    </xf>
    <xf numFmtId="0" fontId="15" fillId="20" borderId="0" applyNumberFormat="0" applyBorder="0" applyAlignment="0" applyProtection="0">
      <alignment vertical="center"/>
    </xf>
    <xf numFmtId="0" fontId="2" fillId="0" borderId="0"/>
    <xf numFmtId="0" fontId="15" fillId="20" borderId="0" applyNumberFormat="0" applyBorder="0" applyAlignment="0" applyProtection="0">
      <alignment vertical="center"/>
    </xf>
    <xf numFmtId="0" fontId="14" fillId="0" borderId="0"/>
    <xf numFmtId="0" fontId="98" fillId="33" borderId="0" applyNumberFormat="0" applyBorder="0" applyAlignment="0" applyProtection="0">
      <alignment vertical="center"/>
    </xf>
    <xf numFmtId="0" fontId="2" fillId="0" borderId="0"/>
    <xf numFmtId="182" fontId="14" fillId="12" borderId="0"/>
    <xf numFmtId="176" fontId="14" fillId="12" borderId="0"/>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2" fillId="0" borderId="0"/>
    <xf numFmtId="0" fontId="15" fillId="20" borderId="0" applyNumberFormat="0" applyBorder="0" applyAlignment="0" applyProtection="0">
      <alignment vertical="center"/>
    </xf>
    <xf numFmtId="176" fontId="14" fillId="16" borderId="0"/>
    <xf numFmtId="0" fontId="15" fillId="20" borderId="0" applyNumberFormat="0" applyBorder="0" applyAlignment="0" applyProtection="0">
      <alignment vertical="center"/>
    </xf>
    <xf numFmtId="0" fontId="0" fillId="0" borderId="0" applyNumberFormat="0" applyFont="0" applyFill="0" applyBorder="0" applyAlignment="0" applyProtection="0"/>
    <xf numFmtId="176" fontId="14" fillId="16" borderId="0"/>
    <xf numFmtId="0" fontId="98" fillId="33" borderId="0" applyNumberFormat="0" applyBorder="0" applyAlignment="0" applyProtection="0">
      <alignment vertical="center"/>
    </xf>
    <xf numFmtId="0" fontId="0" fillId="0" borderId="0" applyNumberFormat="0" applyFont="0" applyFill="0" applyBorder="0" applyAlignment="0" applyProtection="0"/>
    <xf numFmtId="0" fontId="15" fillId="20" borderId="0" applyNumberFormat="0" applyBorder="0" applyAlignment="0" applyProtection="0">
      <alignment vertical="center"/>
    </xf>
    <xf numFmtId="0" fontId="14" fillId="0" borderId="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98" fillId="33" borderId="0" applyNumberFormat="0" applyBorder="0" applyAlignment="0" applyProtection="0">
      <alignment vertical="center"/>
    </xf>
    <xf numFmtId="0" fontId="14" fillId="0" borderId="0"/>
    <xf numFmtId="0" fontId="15" fillId="20" borderId="0" applyNumberFormat="0" applyBorder="0" applyAlignment="0" applyProtection="0">
      <alignment vertical="center"/>
    </xf>
    <xf numFmtId="0" fontId="98" fillId="33" borderId="0" applyNumberFormat="0" applyBorder="0" applyAlignment="0" applyProtection="0">
      <alignment vertical="center"/>
    </xf>
    <xf numFmtId="0" fontId="15" fillId="20" borderId="0" applyNumberFormat="0" applyBorder="0" applyAlignment="0" applyProtection="0">
      <alignment vertical="center"/>
    </xf>
    <xf numFmtId="0" fontId="0" fillId="0" borderId="0" applyNumberFormat="0" applyFont="0" applyFill="0" applyBorder="0" applyAlignment="0" applyProtection="0"/>
    <xf numFmtId="0" fontId="178" fillId="35" borderId="0" applyNumberFormat="0" applyBorder="0" applyAlignment="0" applyProtection="0"/>
    <xf numFmtId="0" fontId="178" fillId="23" borderId="0" applyNumberFormat="0" applyBorder="0" applyAlignment="0" applyProtection="0"/>
    <xf numFmtId="0" fontId="2" fillId="0" borderId="0" applyFill="0" applyBorder="0" applyAlignment="0"/>
    <xf numFmtId="0" fontId="178" fillId="21" borderId="0" applyNumberFormat="0" applyBorder="0" applyAlignment="0" applyProtection="0"/>
    <xf numFmtId="0" fontId="95" fillId="21" borderId="0" applyNumberFormat="0" applyBorder="0" applyAlignment="0" applyProtection="0">
      <alignment vertical="center"/>
    </xf>
    <xf numFmtId="0" fontId="14" fillId="0" borderId="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2" fillId="0" borderId="0" applyFill="0" applyBorder="0" applyAlignment="0"/>
    <xf numFmtId="0" fontId="95" fillId="21" borderId="0" applyNumberFormat="0" applyBorder="0" applyAlignment="0" applyProtection="0">
      <alignment vertical="center"/>
    </xf>
    <xf numFmtId="0" fontId="0" fillId="0" borderId="0" applyNumberFormat="0" applyFont="0" applyFill="0" applyBorder="0" applyAlignment="0" applyProtection="0"/>
    <xf numFmtId="202" fontId="1" fillId="0" borderId="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40" fillId="13" borderId="0" applyNumberFormat="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9" fontId="14" fillId="0" borderId="0" applyFont="0" applyFill="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208" fontId="14" fillId="0" borderId="0" applyNumberFormat="0" applyFill="0" applyBorder="0" applyAlignment="0" applyProtection="0">
      <alignment horizontal="left"/>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39" fontId="14" fillId="0" borderId="0"/>
    <xf numFmtId="0" fontId="95" fillId="21" borderId="0" applyNumberFormat="0" applyBorder="0" applyAlignment="0" applyProtection="0">
      <alignment vertical="center"/>
    </xf>
    <xf numFmtId="39" fontId="14" fillId="0" borderId="0"/>
    <xf numFmtId="0" fontId="95" fillId="21" borderId="0" applyNumberFormat="0" applyBorder="0" applyAlignment="0" applyProtection="0">
      <alignment vertical="center"/>
    </xf>
    <xf numFmtId="39" fontId="14" fillId="0" borderId="0"/>
    <xf numFmtId="0" fontId="113" fillId="35" borderId="0" applyNumberFormat="0" applyBorder="0" applyAlignment="0" applyProtection="0">
      <alignment vertical="center"/>
    </xf>
    <xf numFmtId="0" fontId="95" fillId="21" borderId="0" applyNumberFormat="0" applyBorder="0" applyAlignment="0" applyProtection="0">
      <alignment vertical="center"/>
    </xf>
    <xf numFmtId="0" fontId="93" fillId="0" borderId="72" applyNumberFormat="0" applyFill="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25" fillId="0" borderId="0" applyNumberForma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17" fillId="0" borderId="76" applyNumberFormat="0" applyFill="0" applyAlignment="0" applyProtection="0">
      <alignment vertical="center"/>
    </xf>
    <xf numFmtId="0" fontId="95" fillId="21" borderId="0" applyNumberFormat="0" applyBorder="0" applyAlignment="0" applyProtection="0">
      <alignment vertical="center"/>
    </xf>
    <xf numFmtId="0" fontId="117" fillId="0" borderId="76" applyNumberFormat="0" applyFill="0" applyAlignment="0" applyProtection="0">
      <alignment vertical="center"/>
    </xf>
    <xf numFmtId="0" fontId="95" fillId="21" borderId="0" applyNumberFormat="0" applyBorder="0" applyAlignment="0" applyProtection="0">
      <alignment vertical="center"/>
    </xf>
    <xf numFmtId="0" fontId="117" fillId="0" borderId="76" applyNumberFormat="0" applyFill="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9" fontId="6" fillId="0" borderId="0" applyFont="0" applyFill="0" applyBorder="0" applyAlignment="0" applyProtection="0"/>
    <xf numFmtId="0" fontId="95" fillId="21" borderId="0" applyNumberFormat="0" applyBorder="0" applyAlignment="0" applyProtection="0">
      <alignment vertical="center"/>
    </xf>
    <xf numFmtId="0" fontId="117" fillId="0" borderId="76" applyNumberFormat="0" applyFill="0" applyAlignment="0" applyProtection="0">
      <alignment vertical="center"/>
    </xf>
    <xf numFmtId="0" fontId="14" fillId="0" borderId="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17" fillId="0" borderId="76" applyNumberFormat="0" applyFill="0" applyAlignment="0" applyProtection="0">
      <alignment vertical="center"/>
    </xf>
    <xf numFmtId="0" fontId="113" fillId="35"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13" fillId="35" borderId="0" applyNumberFormat="0" applyBorder="0" applyAlignment="0" applyProtection="0">
      <alignment vertical="center"/>
    </xf>
    <xf numFmtId="0" fontId="104" fillId="0" borderId="79" applyNumberFormat="0" applyFill="0" applyAlignment="0" applyProtection="0">
      <alignment vertical="center"/>
    </xf>
    <xf numFmtId="176" fontId="14" fillId="16" borderId="0"/>
    <xf numFmtId="0" fontId="95" fillId="21" borderId="0" applyNumberFormat="0" applyBorder="0" applyAlignment="0" applyProtection="0">
      <alignment vertical="center"/>
    </xf>
    <xf numFmtId="0" fontId="132" fillId="0" borderId="81" applyNumberFormat="0" applyFill="0" applyAlignment="0" applyProtection="0">
      <alignment vertical="center"/>
    </xf>
    <xf numFmtId="182" fontId="14" fillId="16" borderId="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95" fillId="23" borderId="0" applyNumberFormat="0" applyBorder="0" applyAlignment="0" applyProtection="0">
      <alignment vertical="center"/>
    </xf>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122" fillId="22" borderId="0" applyNumberFormat="0" applyBorder="0" applyAlignment="0" applyProtection="0">
      <alignment vertical="center"/>
    </xf>
    <xf numFmtId="0" fontId="95" fillId="3" borderId="0" applyNumberFormat="0" applyBorder="0" applyAlignment="0" applyProtection="0">
      <alignment vertical="center"/>
    </xf>
    <xf numFmtId="0" fontId="95" fillId="23" borderId="0" applyNumberFormat="0" applyBorder="0" applyAlignment="0" applyProtection="0">
      <alignment vertical="center"/>
    </xf>
    <xf numFmtId="212" fontId="14" fillId="0" borderId="0"/>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95" fillId="23" borderId="0" applyNumberFormat="0" applyBorder="0" applyAlignment="0" applyProtection="0">
      <alignment vertical="center"/>
    </xf>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14" fillId="0" borderId="0"/>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95" fillId="23" borderId="0" applyNumberFormat="0" applyBorder="0" applyAlignment="0" applyProtection="0">
      <alignment vertical="center"/>
    </xf>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95" fillId="3" borderId="0" applyNumberFormat="0" applyBorder="0" applyAlignment="0" applyProtection="0">
      <alignment vertical="center"/>
    </xf>
    <xf numFmtId="0" fontId="95" fillId="23" borderId="0" applyNumberFormat="0" applyBorder="0" applyAlignment="0" applyProtection="0">
      <alignment vertical="center"/>
    </xf>
    <xf numFmtId="223" fontId="14" fillId="0" borderId="0" applyFont="0" applyFill="0" applyBorder="0" applyAlignment="0" applyProtection="0"/>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95" fillId="3" borderId="0" applyNumberFormat="0" applyBorder="0" applyAlignment="0" applyProtection="0">
      <alignment vertical="center"/>
    </xf>
    <xf numFmtId="0" fontId="95" fillId="23" borderId="0" applyNumberFormat="0" applyBorder="0" applyAlignment="0" applyProtection="0">
      <alignment vertical="center"/>
    </xf>
    <xf numFmtId="0" fontId="113" fillId="31"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2" fillId="0" borderId="0" applyFill="0" applyBorder="0" applyAlignment="0"/>
    <xf numFmtId="0" fontId="95" fillId="23" borderId="0" applyNumberFormat="0" applyBorder="0" applyAlignment="0" applyProtection="0">
      <alignment vertical="center"/>
    </xf>
    <xf numFmtId="0" fontId="2" fillId="0" borderId="0" applyFill="0" applyBorder="0" applyAlignment="0"/>
    <xf numFmtId="0" fontId="95" fillId="23" borderId="0" applyNumberFormat="0" applyBorder="0" applyAlignment="0" applyProtection="0">
      <alignment vertical="center"/>
    </xf>
    <xf numFmtId="10" fontId="103" fillId="6" borderId="7" applyNumberFormat="0" applyBorder="0" applyAlignment="0" applyProtection="0"/>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10" fontId="103" fillId="6" borderId="7" applyNumberFormat="0" applyBorder="0" applyAlignment="0" applyProtection="0"/>
    <xf numFmtId="10" fontId="103" fillId="6" borderId="7" applyNumberFormat="0" applyBorder="0" applyAlignment="0" applyProtection="0"/>
    <xf numFmtId="0" fontId="95" fillId="23" borderId="0" applyNumberFormat="0" applyBorder="0" applyAlignment="0" applyProtection="0">
      <alignment vertical="center"/>
    </xf>
    <xf numFmtId="10" fontId="103" fillId="6" borderId="7" applyNumberFormat="0" applyBorder="0" applyAlignment="0" applyProtection="0"/>
    <xf numFmtId="10" fontId="103" fillId="6" borderId="7" applyNumberFormat="0" applyBorder="0" applyAlignment="0" applyProtection="0"/>
    <xf numFmtId="0" fontId="113" fillId="23" borderId="0" applyNumberFormat="0" applyBorder="0" applyAlignment="0" applyProtection="0">
      <alignment vertical="center"/>
    </xf>
    <xf numFmtId="0" fontId="0" fillId="18" borderId="0" applyNumberFormat="0" applyFont="0" applyBorder="0" applyAlignment="0" applyProtection="0">
      <alignment horizontal="right"/>
    </xf>
    <xf numFmtId="0" fontId="95" fillId="23" borderId="0" applyNumberFormat="0" applyBorder="0" applyAlignment="0" applyProtection="0">
      <alignment vertical="center"/>
    </xf>
    <xf numFmtId="0" fontId="0" fillId="18" borderId="0" applyNumberFormat="0" applyFont="0" applyBorder="0" applyAlignment="0" applyProtection="0">
      <alignment horizontal="right"/>
    </xf>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0" fontId="0" fillId="18" borderId="0" applyNumberFormat="0" applyFont="0" applyBorder="0" applyAlignment="0" applyProtection="0">
      <alignment horizontal="right"/>
    </xf>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0" fontId="123" fillId="22" borderId="0" applyNumberFormat="0" applyBorder="0" applyAlignment="0" applyProtection="0">
      <alignment vertical="center"/>
    </xf>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200" fontId="6" fillId="0" borderId="0" applyFont="0" applyFill="0" applyBorder="0" applyAlignment="0" applyProtection="0"/>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200" fontId="6" fillId="0" borderId="0" applyFont="0" applyFill="0" applyBorder="0" applyAlignment="0" applyProtection="0"/>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05" fillId="24" borderId="74" applyNumberFormat="0" applyAlignment="0" applyProtection="0">
      <alignment vertical="center"/>
    </xf>
    <xf numFmtId="0" fontId="183" fillId="0" borderId="0"/>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0" fontId="95" fillId="13" borderId="0" applyNumberFormat="0" applyBorder="0" applyAlignment="0" applyProtection="0">
      <alignment vertical="center"/>
    </xf>
    <xf numFmtId="0" fontId="95" fillId="23" borderId="0" applyNumberFormat="0" applyBorder="0" applyAlignment="0" applyProtection="0">
      <alignment vertical="center"/>
    </xf>
    <xf numFmtId="0" fontId="138" fillId="23" borderId="0" applyNumberFormat="0" applyBorder="0" applyAlignment="0" applyProtection="0">
      <alignment vertical="center"/>
    </xf>
    <xf numFmtId="10" fontId="0" fillId="0" borderId="0" applyFont="0" applyFill="0" applyBorder="0" applyAlignment="0" applyProtection="0"/>
    <xf numFmtId="0" fontId="113" fillId="23" borderId="0" applyNumberFormat="0" applyBorder="0" applyAlignment="0" applyProtection="0">
      <alignment vertical="center"/>
    </xf>
    <xf numFmtId="0" fontId="95" fillId="21"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214" fontId="1" fillId="0" borderId="0" applyFill="0" applyBorder="0" applyAlignment="0"/>
    <xf numFmtId="0" fontId="95" fillId="21" borderId="0" applyNumberFormat="0" applyBorder="0" applyAlignment="0" applyProtection="0">
      <alignment vertical="center"/>
    </xf>
    <xf numFmtId="0" fontId="95" fillId="23" borderId="0" applyNumberFormat="0" applyBorder="0" applyAlignment="0" applyProtection="0">
      <alignment vertical="center"/>
    </xf>
    <xf numFmtId="214" fontId="1" fillId="0" borderId="0" applyFill="0" applyBorder="0" applyAlignment="0"/>
    <xf numFmtId="0" fontId="95" fillId="21"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95" fillId="23" borderId="0" applyNumberFormat="0" applyBorder="0" applyAlignment="0" applyProtection="0">
      <alignment vertical="center"/>
    </xf>
    <xf numFmtId="0" fontId="113" fillId="23" borderId="0" applyNumberFormat="0" applyBorder="0" applyAlignment="0" applyProtection="0">
      <alignment vertical="center"/>
    </xf>
    <xf numFmtId="0" fontId="0" fillId="0" borderId="0" applyNumberFormat="0" applyFont="0" applyFill="0" applyBorder="0" applyAlignment="0" applyProtection="0"/>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95" fillId="23" borderId="0" applyNumberFormat="0" applyBorder="0" applyAlignment="0" applyProtection="0">
      <alignment vertical="center"/>
    </xf>
    <xf numFmtId="0" fontId="95" fillId="20"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95" fillId="23" borderId="0" applyNumberFormat="0" applyBorder="0" applyAlignment="0" applyProtection="0">
      <alignment vertical="center"/>
    </xf>
    <xf numFmtId="0" fontId="113" fillId="23" borderId="0" applyNumberFormat="0" applyBorder="0" applyAlignment="0" applyProtection="0">
      <alignment vertical="center"/>
    </xf>
    <xf numFmtId="0" fontId="95" fillId="23" borderId="0" applyNumberFormat="0" applyBorder="0" applyAlignment="0" applyProtection="0">
      <alignment vertical="center"/>
    </xf>
    <xf numFmtId="0" fontId="0" fillId="0" borderId="0" applyNumberFormat="0" applyFont="0" applyFill="0" applyBorder="0" applyAlignment="0" applyProtection="0"/>
    <xf numFmtId="0" fontId="95" fillId="3" borderId="0" applyNumberFormat="0" applyBorder="0" applyAlignment="0" applyProtection="0">
      <alignment vertical="center"/>
    </xf>
    <xf numFmtId="0" fontId="95" fillId="3" borderId="0" applyNumberFormat="0" applyBorder="0" applyAlignment="0" applyProtection="0">
      <alignment vertical="center"/>
    </xf>
    <xf numFmtId="191" fontId="1" fillId="0" borderId="0" applyFont="0" applyFill="0" applyBorder="0" applyAlignment="0" applyProtection="0"/>
    <xf numFmtId="0" fontId="0" fillId="0" borderId="0" applyNumberFormat="0" applyFont="0" applyFill="0" applyBorder="0" applyAlignment="0" applyProtection="0">
      <alignment horizontal="left"/>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10" fontId="0" fillId="0" borderId="0" applyFont="0" applyFill="0" applyBorder="0" applyAlignment="0" applyProtection="0"/>
    <xf numFmtId="10" fontId="0" fillId="0" borderId="0" applyFont="0" applyFill="0" applyBorder="0" applyAlignment="0" applyProtection="0"/>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 fillId="0" borderId="0" applyFont="0" applyFill="0" applyBorder="0" applyAlignment="0" applyProtection="0"/>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4" fillId="0" borderId="0" applyNumberFormat="0" applyFont="0"/>
    <xf numFmtId="0" fontId="93" fillId="0" borderId="72" applyNumberFormat="0" applyFill="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15" fillId="20" borderId="75" applyNumberFormat="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0" fillId="0" borderId="0" applyNumberFormat="0" applyFont="0" applyFill="0" applyBorder="0" applyAlignment="0" applyProtection="0"/>
    <xf numFmtId="0" fontId="95" fillId="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3" borderId="0" applyNumberFormat="0" applyBorder="0" applyAlignment="0" applyProtection="0">
      <alignment vertical="center"/>
    </xf>
    <xf numFmtId="0" fontId="122" fillId="22"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0" fillId="0" borderId="0" applyNumberFormat="0" applyFont="0" applyFill="0" applyBorder="0" applyAlignment="0" applyProtection="0"/>
    <xf numFmtId="0" fontId="95" fillId="3" borderId="0" applyNumberFormat="0" applyBorder="0" applyAlignment="0" applyProtection="0">
      <alignment vertical="center"/>
    </xf>
    <xf numFmtId="0" fontId="0" fillId="0" borderId="0" applyNumberFormat="0" applyFont="0" applyFill="0" applyBorder="0" applyAlignment="0" applyProtection="0"/>
    <xf numFmtId="0" fontId="93" fillId="0" borderId="72" applyNumberFormat="0" applyFill="0" applyAlignment="0" applyProtection="0">
      <alignment vertical="center"/>
    </xf>
    <xf numFmtId="0" fontId="95" fillId="3" borderId="0" applyNumberFormat="0" applyBorder="0" applyAlignment="0" applyProtection="0">
      <alignment vertical="center"/>
    </xf>
    <xf numFmtId="0" fontId="0" fillId="0" borderId="0" applyNumberFormat="0" applyFont="0" applyFill="0" applyBorder="0" applyAlignment="0" applyProtection="0"/>
    <xf numFmtId="212" fontId="14" fillId="0" borderId="0"/>
    <xf numFmtId="0" fontId="95" fillId="3" borderId="0" applyNumberFormat="0" applyBorder="0" applyAlignment="0" applyProtection="0">
      <alignment vertical="center"/>
    </xf>
    <xf numFmtId="182" fontId="14" fillId="12" borderId="0"/>
    <xf numFmtId="0" fontId="95" fillId="3" borderId="0" applyNumberFormat="0" applyBorder="0" applyAlignment="0" applyProtection="0">
      <alignment vertical="center"/>
    </xf>
    <xf numFmtId="0" fontId="0" fillId="0" borderId="0" applyNumberFormat="0" applyFont="0" applyFill="0" applyBorder="0" applyAlignment="0" applyProtection="0"/>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2" fillId="0" borderId="0"/>
    <xf numFmtId="0" fontId="95" fillId="3" borderId="0" applyNumberFormat="0" applyBorder="0" applyAlignment="0" applyProtection="0">
      <alignment vertical="center"/>
    </xf>
    <xf numFmtId="0" fontId="2" fillId="0" borderId="0"/>
    <xf numFmtId="0" fontId="14" fillId="0" borderId="0"/>
    <xf numFmtId="0" fontId="95" fillId="3" borderId="0" applyNumberFormat="0" applyBorder="0" applyAlignment="0" applyProtection="0">
      <alignment vertical="center"/>
    </xf>
    <xf numFmtId="0" fontId="14" fillId="0" borderId="0"/>
    <xf numFmtId="0" fontId="95" fillId="3" borderId="0" applyNumberFormat="0" applyBorder="0" applyAlignment="0" applyProtection="0">
      <alignment vertical="center"/>
    </xf>
    <xf numFmtId="0" fontId="14" fillId="0" borderId="0"/>
    <xf numFmtId="0" fontId="95" fillId="3" borderId="0" applyNumberFormat="0" applyBorder="0" applyAlignment="0" applyProtection="0">
      <alignment vertical="center"/>
    </xf>
    <xf numFmtId="0" fontId="0" fillId="0" borderId="0" applyNumberFormat="0" applyFont="0" applyFill="0" applyBorder="0" applyAlignment="0" applyProtection="0"/>
    <xf numFmtId="0" fontId="95" fillId="3" borderId="0" applyNumberFormat="0" applyBorder="0" applyAlignment="0" applyProtection="0">
      <alignment vertical="center"/>
    </xf>
    <xf numFmtId="0" fontId="14" fillId="0" borderId="0"/>
    <xf numFmtId="0" fontId="95" fillId="3" borderId="0" applyNumberFormat="0" applyBorder="0" applyAlignment="0" applyProtection="0">
      <alignment vertical="center"/>
    </xf>
    <xf numFmtId="0" fontId="2" fillId="0" borderId="0"/>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13" fillId="31" borderId="0" applyNumberFormat="0" applyBorder="0" applyAlignment="0" applyProtection="0">
      <alignment vertical="center"/>
    </xf>
    <xf numFmtId="0" fontId="95" fillId="3" borderId="0" applyNumberFormat="0" applyBorder="0" applyAlignment="0" applyProtection="0">
      <alignment vertical="center"/>
    </xf>
    <xf numFmtId="0" fontId="14" fillId="0" borderId="0"/>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182" fontId="14" fillId="16" borderId="0"/>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13" fillId="31" borderId="0" applyNumberFormat="0" applyBorder="0" applyAlignment="0" applyProtection="0">
      <alignment vertical="center"/>
    </xf>
    <xf numFmtId="0" fontId="95" fillId="3" borderId="0" applyNumberFormat="0" applyBorder="0" applyAlignment="0" applyProtection="0">
      <alignment vertical="center"/>
    </xf>
    <xf numFmtId="9" fontId="0" fillId="0" borderId="0" applyFont="0" applyFill="0" applyBorder="0" applyAlignment="0" applyProtection="0"/>
    <xf numFmtId="24" fontId="0" fillId="0" borderId="0" applyFont="0" applyFill="0" applyBorder="0" applyAlignment="0" applyProtection="0"/>
    <xf numFmtId="0" fontId="95" fillId="3" borderId="0" applyNumberFormat="0" applyBorder="0" applyAlignment="0" applyProtection="0">
      <alignment vertical="center"/>
    </xf>
    <xf numFmtId="9" fontId="0" fillId="0" borderId="0" applyFont="0" applyFill="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221" fillId="0" borderId="0">
      <protection locked="0"/>
    </xf>
    <xf numFmtId="0" fontId="95" fillId="3" borderId="0" applyNumberFormat="0" applyBorder="0" applyAlignment="0" applyProtection="0">
      <alignment vertical="center"/>
    </xf>
    <xf numFmtId="0" fontId="0" fillId="0" borderId="0" applyNumberFormat="0" applyFont="0" applyFill="0" applyBorder="0" applyAlignment="0" applyProtection="0">
      <alignment horizontal="left"/>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13" fillId="31" borderId="0" applyNumberFormat="0" applyBorder="0" applyAlignment="0" applyProtection="0">
      <alignment vertical="center"/>
    </xf>
    <xf numFmtId="0" fontId="104" fillId="0" borderId="79" applyNumberFormat="0" applyFill="0" applyAlignment="0" applyProtection="0">
      <alignment vertical="center"/>
    </xf>
    <xf numFmtId="0" fontId="0"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176" fontId="14" fillId="16" borderId="0"/>
    <xf numFmtId="0" fontId="95" fillId="3" borderId="0" applyNumberFormat="0" applyBorder="0" applyAlignment="0" applyProtection="0">
      <alignment vertical="center"/>
    </xf>
    <xf numFmtId="0" fontId="104" fillId="0" borderId="79" applyNumberFormat="0" applyFill="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104" fillId="0" borderId="79" applyNumberFormat="0" applyFill="0" applyAlignment="0" applyProtection="0">
      <alignment vertical="center"/>
    </xf>
    <xf numFmtId="0" fontId="0"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3" borderId="0" applyNumberFormat="0" applyBorder="0" applyAlignment="0" applyProtection="0">
      <alignment vertical="center"/>
    </xf>
    <xf numFmtId="0" fontId="0"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95" fillId="3" borderId="0" applyNumberFormat="0" applyBorder="0" applyAlignment="0" applyProtection="0">
      <alignment vertical="center"/>
    </xf>
    <xf numFmtId="0" fontId="95" fillId="3" borderId="0" applyNumberFormat="0" applyBorder="0" applyAlignment="0" applyProtection="0">
      <alignment vertical="center"/>
    </xf>
    <xf numFmtId="10" fontId="10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13" borderId="0" applyNumberFormat="0" applyBorder="0" applyAlignment="0" applyProtection="0">
      <alignment vertical="center"/>
    </xf>
    <xf numFmtId="0" fontId="105" fillId="24" borderId="74" applyNumberFormat="0" applyAlignment="0" applyProtection="0">
      <alignment vertical="center"/>
    </xf>
    <xf numFmtId="0" fontId="95" fillId="13" borderId="0" applyNumberFormat="0" applyBorder="0" applyAlignment="0" applyProtection="0">
      <alignment vertical="center"/>
    </xf>
    <xf numFmtId="41" fontId="14" fillId="0" borderId="0" applyFont="0" applyFill="0" applyBorder="0" applyAlignment="0" applyProtection="0"/>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176" fontId="14" fillId="16" borderId="0"/>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0" fillId="0" borderId="0" applyNumberFormat="0" applyFill="0" applyProtection="0">
      <alignment horizontal="centerContinuous"/>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182" fontId="14" fillId="16" borderId="0"/>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0" fillId="0" borderId="0" applyNumberFormat="0" applyFont="0" applyFill="0" applyBorder="0" applyAlignment="0" applyProtection="0"/>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212" fillId="0" borderId="0" applyNumberFormat="0" applyFill="0" applyBorder="0" applyAlignment="0" applyProtection="0">
      <alignment vertical="top"/>
      <protection locked="0"/>
    </xf>
    <xf numFmtId="0" fontId="95" fillId="13" borderId="0" applyNumberFormat="0" applyBorder="0" applyAlignment="0" applyProtection="0">
      <alignment vertical="center"/>
    </xf>
    <xf numFmtId="190" fontId="0" fillId="0" borderId="0" applyFont="0" applyFill="0" applyBorder="0" applyAlignment="0" applyProtection="0"/>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113" fillId="26" borderId="0" applyNumberFormat="0" applyBorder="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0" fillId="18" borderId="0" applyNumberFormat="0" applyFont="0" applyBorder="0" applyAlignment="0" applyProtection="0">
      <alignment horizontal="right"/>
    </xf>
    <xf numFmtId="0" fontId="95" fillId="13" borderId="0" applyNumberFormat="0" applyBorder="0" applyAlignment="0" applyProtection="0">
      <alignment vertical="center"/>
    </xf>
    <xf numFmtId="0" fontId="94" fillId="18" borderId="0" applyNumberFormat="0" applyFont="0" applyBorder="0" applyAlignment="0" applyProtection="0">
      <alignment horizontal="right"/>
    </xf>
    <xf numFmtId="0" fontId="95" fillId="13" borderId="0" applyNumberFormat="0" applyBorder="0" applyAlignment="0" applyProtection="0">
      <alignment vertical="center"/>
    </xf>
    <xf numFmtId="0" fontId="0" fillId="18" borderId="0" applyNumberFormat="0" applyFont="0" applyBorder="0" applyAlignment="0" applyProtection="0">
      <alignment horizontal="right"/>
    </xf>
    <xf numFmtId="0" fontId="95" fillId="13" borderId="0" applyNumberFormat="0" applyBorder="0" applyAlignment="0" applyProtection="0">
      <alignment vertical="center"/>
    </xf>
    <xf numFmtId="10" fontId="6" fillId="0" borderId="0" applyFont="0" applyFill="0" applyBorder="0" applyAlignment="0" applyProtection="0"/>
    <xf numFmtId="0" fontId="0" fillId="18" borderId="0" applyNumberFormat="0" applyFont="0" applyBorder="0" applyAlignment="0" applyProtection="0">
      <alignment horizontal="right"/>
    </xf>
    <xf numFmtId="0" fontId="95" fillId="13" borderId="0" applyNumberFormat="0" applyBorder="0" applyAlignment="0" applyProtection="0">
      <alignment vertical="center"/>
    </xf>
    <xf numFmtId="10" fontId="6" fillId="0" borderId="0" applyFont="0" applyFill="0" applyBorder="0" applyAlignment="0" applyProtection="0"/>
    <xf numFmtId="10" fontId="6" fillId="0" borderId="0" applyFont="0" applyFill="0" applyBorder="0" applyAlignment="0" applyProtection="0"/>
    <xf numFmtId="0" fontId="95" fillId="13" borderId="0" applyNumberFormat="0" applyBorder="0" applyAlignment="0" applyProtection="0">
      <alignment vertical="center"/>
    </xf>
    <xf numFmtId="192" fontId="0" fillId="0" borderId="0" applyFont="0" applyFill="0" applyBorder="0" applyAlignment="0" applyProtection="0"/>
    <xf numFmtId="0" fontId="95" fillId="29" borderId="0" applyNumberFormat="0" applyBorder="0" applyAlignment="0" applyProtection="0">
      <alignment vertical="center"/>
    </xf>
    <xf numFmtId="0" fontId="89" fillId="0" borderId="0"/>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182" fontId="14" fillId="16" borderId="0"/>
    <xf numFmtId="0" fontId="95" fillId="13" borderId="0" applyNumberFormat="0" applyBorder="0" applyAlignment="0" applyProtection="0">
      <alignment vertical="center"/>
    </xf>
    <xf numFmtId="0" fontId="123" fillId="22"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10" fontId="1" fillId="0" borderId="0" applyFont="0" applyFill="0" applyBorder="0" applyAlignment="0" applyProtection="0"/>
    <xf numFmtId="0" fontId="95" fillId="20" borderId="0" applyNumberFormat="0" applyBorder="0" applyAlignment="0" applyProtection="0">
      <alignment vertical="center"/>
    </xf>
    <xf numFmtId="0" fontId="95" fillId="13" borderId="0" applyNumberFormat="0" applyBorder="0" applyAlignment="0" applyProtection="0">
      <alignment vertical="center"/>
    </xf>
    <xf numFmtId="0" fontId="95" fillId="20" borderId="0" applyNumberFormat="0" applyBorder="0" applyAlignment="0" applyProtection="0">
      <alignment vertical="center"/>
    </xf>
    <xf numFmtId="0" fontId="95" fillId="13" borderId="0" applyNumberFormat="0" applyBorder="0" applyAlignment="0" applyProtection="0">
      <alignment vertical="center"/>
    </xf>
    <xf numFmtId="10" fontId="1" fillId="0" borderId="0" applyFont="0" applyFill="0" applyBorder="0" applyAlignment="0" applyProtection="0"/>
    <xf numFmtId="0" fontId="95" fillId="20" borderId="0" applyNumberFormat="0" applyBorder="0" applyAlignment="0" applyProtection="0">
      <alignment vertical="center"/>
    </xf>
    <xf numFmtId="0" fontId="95" fillId="13" borderId="0" applyNumberFormat="0" applyBorder="0" applyAlignment="0" applyProtection="0">
      <alignment vertical="center"/>
    </xf>
    <xf numFmtId="0" fontId="2" fillId="0" borderId="0"/>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113" fillId="26"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137" fillId="0" borderId="7">
      <alignment horizontal="center"/>
    </xf>
    <xf numFmtId="0" fontId="95" fillId="13" borderId="0" applyNumberFormat="0" applyBorder="0" applyAlignment="0" applyProtection="0">
      <alignment vertical="center"/>
    </xf>
    <xf numFmtId="0" fontId="0" fillId="0" borderId="0" applyNumberFormat="0" applyFont="0" applyFill="0" applyBorder="0" applyAlignment="0" applyProtection="0"/>
    <xf numFmtId="0" fontId="95" fillId="13" borderId="0" applyNumberFormat="0" applyBorder="0" applyAlignment="0" applyProtection="0">
      <alignment vertical="center"/>
    </xf>
    <xf numFmtId="0" fontId="137" fillId="0" borderId="7">
      <alignment horizont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138" fillId="26" borderId="0" applyNumberFormat="0" applyBorder="0" applyAlignment="0" applyProtection="0">
      <alignment vertical="center"/>
    </xf>
    <xf numFmtId="200" fontId="6" fillId="0" borderId="0" applyFont="0" applyFill="0" applyBorder="0" applyAlignment="0" applyProtection="0"/>
    <xf numFmtId="182" fontId="14" fillId="16" borderId="0"/>
    <xf numFmtId="0" fontId="95" fillId="13" borderId="0" applyNumberFormat="0" applyBorder="0" applyAlignment="0" applyProtection="0">
      <alignment vertical="center"/>
    </xf>
    <xf numFmtId="200" fontId="6" fillId="0" borderId="0" applyFont="0" applyFill="0" applyBorder="0" applyAlignment="0" applyProtection="0"/>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113" fillId="26"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0" fillId="0" borderId="0" applyNumberFormat="0" applyFill="0" applyProtection="0">
      <alignment horizontal="centerContinuous"/>
    </xf>
    <xf numFmtId="0" fontId="113" fillId="26"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113" fillId="26"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95" fillId="13" borderId="0" applyNumberFormat="0" applyBorder="0" applyAlignment="0" applyProtection="0">
      <alignment vertical="center"/>
    </xf>
    <xf numFmtId="0" fontId="14" fillId="0" borderId="0" applyNumberFormat="0" applyFill="0" applyBorder="0" applyAlignment="0" applyProtection="0"/>
    <xf numFmtId="0" fontId="95" fillId="13" borderId="0" applyNumberFormat="0" applyBorder="0" applyAlignment="0" applyProtection="0">
      <alignment vertical="center"/>
    </xf>
    <xf numFmtId="0" fontId="95" fillId="21" borderId="0" applyNumberFormat="0" applyBorder="0" applyAlignment="0" applyProtection="0">
      <alignment vertical="center"/>
    </xf>
    <xf numFmtId="0" fontId="117" fillId="0" borderId="76" applyNumberFormat="0" applyFill="0" applyAlignment="0" applyProtection="0">
      <alignment vertical="center"/>
    </xf>
    <xf numFmtId="0" fontId="95" fillId="21" borderId="0" applyNumberFormat="0" applyBorder="0" applyAlignment="0" applyProtection="0">
      <alignment vertical="center"/>
    </xf>
    <xf numFmtId="41" fontId="14" fillId="0" borderId="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115" fillId="20" borderId="75"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8" fillId="0" borderId="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21"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184" fontId="14" fillId="0" borderId="0" applyNumberFormat="0" applyFill="0" applyBorder="0" applyAlignment="0" applyProtection="0">
      <alignment horizontal="left"/>
    </xf>
    <xf numFmtId="0" fontId="95" fillId="21"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21"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21" borderId="0" applyNumberFormat="0" applyBorder="0" applyAlignment="0" applyProtection="0">
      <alignment vertical="center"/>
    </xf>
    <xf numFmtId="9" fontId="0" fillId="0" borderId="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19"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9" fontId="0" fillId="0" borderId="0" applyFont="0" applyFill="0" applyBorder="0" applyAlignment="0" applyProtection="0"/>
    <xf numFmtId="0" fontId="0" fillId="38" borderId="0" applyNumberFormat="0" applyFont="0" applyBorder="0" applyAlignment="0" applyProtection="0"/>
    <xf numFmtId="0" fontId="177" fillId="20" borderId="75" applyNumberFormat="0" applyAlignment="0" applyProtection="0">
      <alignment vertical="center"/>
    </xf>
    <xf numFmtId="0" fontId="95" fillId="19"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38" borderId="0" applyNumberFormat="0" applyFont="0" applyBorder="0" applyAlignment="0" applyProtection="0"/>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9" fontId="0" fillId="0" borderId="0" applyFont="0" applyFill="0" applyBorder="0" applyAlignment="0" applyProtection="0"/>
    <xf numFmtId="0" fontId="0" fillId="38" borderId="0" applyNumberFormat="0" applyFont="0" applyBorder="0" applyAlignment="0" applyProtection="0"/>
    <xf numFmtId="0" fontId="95" fillId="19"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19" borderId="0" applyNumberFormat="0" applyBorder="0" applyAlignment="0" applyProtection="0">
      <alignment vertical="center"/>
    </xf>
    <xf numFmtId="0" fontId="95" fillId="21" borderId="0" applyNumberFormat="0" applyBorder="0" applyAlignment="0" applyProtection="0">
      <alignment vertical="center"/>
    </xf>
    <xf numFmtId="9" fontId="0" fillId="0" borderId="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9" fontId="0" fillId="0" borderId="0" applyFont="0" applyFill="0" applyBorder="0" applyAlignment="0" applyProtection="0"/>
    <xf numFmtId="0" fontId="95" fillId="21" borderId="0" applyNumberFormat="0" applyBorder="0" applyAlignment="0" applyProtection="0">
      <alignment vertical="center"/>
    </xf>
    <xf numFmtId="176" fontId="14" fillId="16" borderId="0"/>
    <xf numFmtId="0" fontId="95" fillId="21" borderId="0" applyNumberFormat="0" applyBorder="0" applyAlignment="0" applyProtection="0">
      <alignment vertical="center"/>
    </xf>
    <xf numFmtId="182" fontId="14" fillId="16" borderId="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9" fontId="0" fillId="0" borderId="0" applyFont="0" applyFill="0" applyBorder="0" applyAlignment="0" applyProtection="0"/>
    <xf numFmtId="0" fontId="95" fillId="21" borderId="0" applyNumberFormat="0" applyBorder="0" applyAlignment="0" applyProtection="0">
      <alignment vertical="center"/>
    </xf>
    <xf numFmtId="9" fontId="0" fillId="0" borderId="0" applyFont="0" applyFill="0" applyBorder="0" applyAlignment="0" applyProtection="0"/>
    <xf numFmtId="0" fontId="95" fillId="21" borderId="0" applyNumberFormat="0" applyBorder="0" applyAlignment="0" applyProtection="0">
      <alignment vertical="center"/>
    </xf>
    <xf numFmtId="9" fontId="0" fillId="0" borderId="0" applyFont="0" applyFill="0" applyBorder="0" applyAlignment="0" applyProtection="0"/>
    <xf numFmtId="0" fontId="14" fillId="0" borderId="0" applyNumberFormat="0" applyFill="0" applyBorder="0" applyAlignment="0" applyProtection="0">
      <alignment horizontal="left"/>
    </xf>
    <xf numFmtId="0" fontId="95" fillId="21" borderId="0" applyNumberFormat="0" applyBorder="0" applyAlignment="0" applyProtection="0">
      <alignment vertical="center"/>
    </xf>
    <xf numFmtId="9" fontId="101" fillId="0" borderId="0" applyFont="0" applyFill="0" applyBorder="0" applyAlignment="0" applyProtection="0"/>
    <xf numFmtId="0" fontId="95" fillId="21" borderId="0" applyNumberFormat="0" applyBorder="0" applyAlignment="0" applyProtection="0">
      <alignment vertical="center"/>
    </xf>
    <xf numFmtId="9" fontId="101" fillId="0" borderId="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98" fillId="41" borderId="0" applyBorder="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9" fontId="0" fillId="0" borderId="0" applyFont="0" applyFill="0" applyBorder="0" applyAlignment="0" applyProtection="0"/>
    <xf numFmtId="0" fontId="161" fillId="0" borderId="0" applyNumberFormat="0" applyFill="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182" fontId="14" fillId="16" borderId="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176" fontId="14" fillId="12" borderId="0"/>
    <xf numFmtId="0" fontId="113" fillId="21" borderId="0" applyNumberFormat="0" applyBorder="0" applyAlignment="0" applyProtection="0">
      <alignment vertical="center"/>
    </xf>
    <xf numFmtId="176" fontId="14" fillId="12" borderId="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214" fontId="1" fillId="0" borderId="0" applyFill="0" applyBorder="0" applyAlignment="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0" fillId="0" borderId="0" applyNumberFormat="0" applyFill="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182" fontId="14" fillId="16" borderId="0"/>
    <xf numFmtId="0" fontId="95" fillId="21" borderId="0" applyNumberFormat="0" applyBorder="0" applyAlignment="0" applyProtection="0">
      <alignment vertical="center"/>
    </xf>
    <xf numFmtId="39" fontId="0" fillId="0" borderId="0" applyFont="0" applyFill="0" applyBorder="0" applyAlignment="0" applyProtection="0"/>
    <xf numFmtId="39" fontId="0" fillId="0" borderId="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39" fontId="0" fillId="0" borderId="0" applyFont="0" applyFill="0" applyBorder="0" applyAlignment="0" applyProtection="0"/>
    <xf numFmtId="0" fontId="95" fillId="21" borderId="0" applyNumberFormat="0" applyBorder="0" applyAlignment="0" applyProtection="0">
      <alignment vertical="center"/>
    </xf>
    <xf numFmtId="0" fontId="112" fillId="24" borderId="74" applyNumberFormat="0" applyAlignment="0" applyProtection="0">
      <alignment vertical="center"/>
    </xf>
    <xf numFmtId="209" fontId="0" fillId="0" borderId="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195" fontId="0" fillId="0" borderId="0" applyFont="0" applyFill="0" applyBorder="0" applyAlignment="0" applyProtection="0"/>
    <xf numFmtId="0" fontId="90" fillId="0" borderId="0" applyNumberFormat="0" applyFill="0" applyBorder="0" applyAlignment="0" applyProtection="0">
      <alignment vertical="center"/>
    </xf>
    <xf numFmtId="0" fontId="95" fillId="21" borderId="0" applyNumberFormat="0" applyBorder="0" applyAlignment="0" applyProtection="0">
      <alignment vertical="center"/>
    </xf>
    <xf numFmtId="0" fontId="90" fillId="0" borderId="0" applyNumberFormat="0" applyFill="0" applyBorder="0" applyAlignment="0" applyProtection="0">
      <alignment vertical="center"/>
    </xf>
    <xf numFmtId="0" fontId="95" fillId="19" borderId="0" applyNumberFormat="0" applyBorder="0" applyAlignment="0" applyProtection="0">
      <alignment vertical="center"/>
    </xf>
    <xf numFmtId="0" fontId="95" fillId="21" borderId="0" applyNumberFormat="0" applyBorder="0" applyAlignment="0" applyProtection="0">
      <alignment vertical="center"/>
    </xf>
    <xf numFmtId="0" fontId="90" fillId="0" borderId="0" applyNumberFormat="0" applyFill="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13"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61" fillId="0" borderId="0" applyNumberFormat="0" applyFill="0" applyBorder="0" applyAlignment="0" applyProtection="0">
      <alignment vertical="center"/>
    </xf>
    <xf numFmtId="0" fontId="95" fillId="20" borderId="0" applyNumberFormat="0" applyBorder="0" applyAlignment="0" applyProtection="0">
      <alignment vertical="center"/>
    </xf>
    <xf numFmtId="176" fontId="14" fillId="12" borderId="0"/>
    <xf numFmtId="176" fontId="14" fillId="12" borderId="0"/>
    <xf numFmtId="0" fontId="95" fillId="20" borderId="0" applyNumberFormat="0" applyBorder="0" applyAlignment="0" applyProtection="0">
      <alignment vertical="center"/>
    </xf>
    <xf numFmtId="176" fontId="14" fillId="12" borderId="0"/>
    <xf numFmtId="176" fontId="14" fillId="12" borderId="0"/>
    <xf numFmtId="0" fontId="95" fillId="20" borderId="0" applyNumberFormat="0" applyBorder="0" applyAlignment="0" applyProtection="0">
      <alignment vertical="center"/>
    </xf>
    <xf numFmtId="176" fontId="14" fillId="12" borderId="0"/>
    <xf numFmtId="176" fontId="14" fillId="12" borderId="0"/>
    <xf numFmtId="0" fontId="95" fillId="20" borderId="0" applyNumberFormat="0" applyBorder="0" applyAlignment="0" applyProtection="0">
      <alignment vertical="center"/>
    </xf>
    <xf numFmtId="176" fontId="14" fillId="12" borderId="0"/>
    <xf numFmtId="0" fontId="0" fillId="0" borderId="0" applyNumberFormat="0" applyFont="0" applyFill="0" applyBorder="0" applyAlignment="0" applyProtection="0"/>
    <xf numFmtId="0" fontId="95" fillId="20" borderId="0" applyNumberFormat="0" applyBorder="0" applyAlignment="0" applyProtection="0">
      <alignment vertical="center"/>
    </xf>
    <xf numFmtId="176" fontId="14" fillId="12" borderId="0"/>
    <xf numFmtId="0" fontId="95" fillId="20" borderId="0" applyNumberFormat="0" applyBorder="0" applyAlignment="0" applyProtection="0">
      <alignment vertical="center"/>
    </xf>
    <xf numFmtId="176" fontId="14" fillId="12" borderId="0"/>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186" fillId="13" borderId="75" applyNumberFormat="0" applyAlignment="0" applyProtection="0"/>
    <xf numFmtId="182" fontId="14" fillId="12" borderId="0"/>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116" fillId="2"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176" fontId="14" fillId="12" borderId="0"/>
    <xf numFmtId="0" fontId="116" fillId="2" borderId="0" applyNumberFormat="0" applyBorder="0" applyAlignment="0" applyProtection="0">
      <alignment vertical="center"/>
    </xf>
    <xf numFmtId="0" fontId="95" fillId="20" borderId="0" applyNumberFormat="0" applyBorder="0" applyAlignment="0" applyProtection="0">
      <alignment vertical="center"/>
    </xf>
    <xf numFmtId="0" fontId="116" fillId="2" borderId="0" applyNumberFormat="0" applyBorder="0" applyAlignment="0" applyProtection="0">
      <alignment vertical="center"/>
    </xf>
    <xf numFmtId="0" fontId="107" fillId="0" borderId="0" applyNumberFormat="0" applyFill="0" applyBorder="0" applyAlignment="0" applyProtection="0">
      <alignment vertical="center"/>
    </xf>
    <xf numFmtId="0" fontId="95" fillId="20" borderId="0" applyNumberFormat="0" applyBorder="0" applyAlignment="0" applyProtection="0">
      <alignment vertical="center"/>
    </xf>
    <xf numFmtId="176" fontId="14" fillId="12" borderId="0"/>
    <xf numFmtId="0" fontId="107"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95" fillId="20" borderId="0" applyNumberFormat="0" applyBorder="0" applyAlignment="0" applyProtection="0">
      <alignment vertical="center"/>
    </xf>
    <xf numFmtId="0" fontId="107" fillId="0" borderId="0" applyNumberFormat="0" applyFill="0" applyBorder="0" applyAlignment="0" applyProtection="0">
      <alignment vertical="center"/>
    </xf>
    <xf numFmtId="0" fontId="95" fillId="20" borderId="0" applyNumberFormat="0" applyBorder="0" applyAlignment="0" applyProtection="0">
      <alignment vertical="center"/>
    </xf>
    <xf numFmtId="182" fontId="14" fillId="12" borderId="0"/>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95" fillId="20" borderId="0" applyNumberFormat="0" applyBorder="0" applyAlignment="0" applyProtection="0">
      <alignment vertical="center"/>
    </xf>
    <xf numFmtId="39" fontId="14" fillId="0" borderId="0"/>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113" fillId="3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76" fillId="22"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113" fillId="32" borderId="0" applyNumberFormat="0" applyBorder="0" applyAlignment="0" applyProtection="0">
      <alignment vertical="center"/>
    </xf>
    <xf numFmtId="0" fontId="90" fillId="0" borderId="0" applyNumberFormat="0" applyFill="0" applyBorder="0" applyAlignment="0" applyProtection="0">
      <alignment vertical="center"/>
    </xf>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90" fillId="0" borderId="0" applyNumberFormat="0" applyFill="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9" fontId="0" fillId="0" borderId="0" applyFont="0" applyFill="0" applyBorder="0" applyAlignment="0" applyProtection="0"/>
    <xf numFmtId="24" fontId="101" fillId="0" borderId="0" applyFont="0" applyFill="0" applyBorder="0" applyAlignment="0" applyProtection="0"/>
    <xf numFmtId="0" fontId="95" fillId="20" borderId="0" applyNumberFormat="0" applyBorder="0" applyAlignment="0" applyProtection="0">
      <alignment vertical="center"/>
    </xf>
    <xf numFmtId="0" fontId="90" fillId="0" borderId="0" applyNumberFormat="0" applyFill="0" applyBorder="0" applyAlignment="0" applyProtection="0">
      <alignment vertical="center"/>
    </xf>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100" fillId="2" borderId="0" applyNumberFormat="0" applyBorder="0" applyAlignment="0" applyProtection="0">
      <alignment vertical="center"/>
    </xf>
    <xf numFmtId="0" fontId="94" fillId="18" borderId="0" applyNumberFormat="0" applyFont="0" applyBorder="0" applyAlignment="0" applyProtection="0">
      <alignment horizontal="right"/>
    </xf>
    <xf numFmtId="0" fontId="95" fillId="20" borderId="0" applyNumberFormat="0" applyBorder="0" applyAlignment="0" applyProtection="0">
      <alignment vertical="center"/>
    </xf>
    <xf numFmtId="0" fontId="100" fillId="2" borderId="0" applyNumberFormat="0" applyBorder="0" applyAlignment="0" applyProtection="0">
      <alignment vertical="center"/>
    </xf>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113" fillId="32"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0" fillId="0" borderId="0" applyNumberFormat="0" applyFill="0" applyBorder="0" applyAlignment="0" applyProtection="0">
      <alignment vertical="center"/>
    </xf>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0" fillId="0" borderId="0" applyNumberFormat="0" applyFont="0" applyFill="0" applyBorder="0" applyAlignment="0" applyProtection="0"/>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0" fillId="0" borderId="0" applyNumberFormat="0" applyFill="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0" fillId="0" borderId="0" applyNumberFormat="0" applyFill="0" applyBorder="0" applyAlignment="0" applyProtection="0">
      <alignment vertical="center"/>
    </xf>
    <xf numFmtId="0" fontId="38" fillId="0" borderId="15" applyNumberFormat="0" applyFill="0" applyAlignment="0" applyProtection="0"/>
    <xf numFmtId="0" fontId="90" fillId="0" borderId="0" applyNumberFormat="0" applyFill="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100" fillId="2" borderId="0" applyNumberFormat="0" applyBorder="0" applyAlignment="0" applyProtection="0">
      <alignment vertical="center"/>
    </xf>
    <xf numFmtId="0" fontId="113" fillId="32" borderId="0" applyNumberFormat="0" applyBorder="0" applyAlignment="0" applyProtection="0">
      <alignment vertical="center"/>
    </xf>
    <xf numFmtId="0" fontId="95" fillId="20" borderId="0" applyNumberFormat="0" applyBorder="0" applyAlignment="0" applyProtection="0">
      <alignment vertical="center"/>
    </xf>
    <xf numFmtId="0" fontId="0" fillId="0" borderId="0" applyFill="0" applyBorder="0">
      <alignment horizontal="right"/>
    </xf>
    <xf numFmtId="0" fontId="95" fillId="20" borderId="0" applyNumberFormat="0" applyBorder="0" applyAlignment="0" applyProtection="0">
      <alignment vertical="center"/>
    </xf>
    <xf numFmtId="0" fontId="90" fillId="0" borderId="0" applyNumberFormat="0" applyFill="0" applyBorder="0" applyAlignment="0" applyProtection="0">
      <alignment vertical="center"/>
    </xf>
    <xf numFmtId="0" fontId="95" fillId="20" borderId="0" applyNumberFormat="0" applyBorder="0" applyAlignment="0" applyProtection="0">
      <alignment vertical="center"/>
    </xf>
    <xf numFmtId="0" fontId="113" fillId="32"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2" fillId="0" borderId="0"/>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95" fillId="20" borderId="0" applyNumberFormat="0" applyBorder="0" applyAlignment="0" applyProtection="0">
      <alignment vertical="center"/>
    </xf>
    <xf numFmtId="0" fontId="89" fillId="0" borderId="0">
      <protection locked="0"/>
    </xf>
    <xf numFmtId="0" fontId="117" fillId="0" borderId="76" applyNumberFormat="0" applyFill="0" applyAlignment="0" applyProtection="0">
      <alignment vertical="center"/>
    </xf>
    <xf numFmtId="0" fontId="89" fillId="0" borderId="0">
      <protection locked="0"/>
    </xf>
    <xf numFmtId="0" fontId="2" fillId="0" borderId="0"/>
    <xf numFmtId="0" fontId="14" fillId="0" borderId="0" applyNumberFormat="0" applyFont="0"/>
    <xf numFmtId="0" fontId="182" fillId="0" borderId="0"/>
    <xf numFmtId="0" fontId="0" fillId="17" borderId="71" applyNumberFormat="0" applyFont="0" applyAlignment="0" applyProtection="0">
      <alignment vertical="center"/>
    </xf>
    <xf numFmtId="0" fontId="182" fillId="0" borderId="77" applyFill="0">
      <alignment horizontal="center"/>
      <protection locked="0"/>
    </xf>
    <xf numFmtId="0" fontId="183" fillId="0" borderId="0">
      <protection locked="0"/>
    </xf>
    <xf numFmtId="0" fontId="2" fillId="0" borderId="0"/>
    <xf numFmtId="0" fontId="0" fillId="0" borderId="0" applyNumberFormat="0" applyFont="0" applyFill="0" applyBorder="0" applyAlignment="0" applyProtection="0"/>
    <xf numFmtId="252" fontId="183" fillId="0" borderId="0"/>
    <xf numFmtId="0" fontId="0" fillId="0" borderId="0" applyNumberFormat="0" applyFont="0" applyFill="0" applyBorder="0" applyAlignment="0" applyProtection="0">
      <alignment horizontal="left"/>
    </xf>
    <xf numFmtId="0" fontId="1" fillId="0" borderId="0"/>
    <xf numFmtId="0" fontId="183" fillId="0" borderId="0"/>
    <xf numFmtId="0" fontId="2" fillId="0" borderId="0"/>
    <xf numFmtId="0" fontId="140" fillId="19" borderId="0" applyNumberFormat="0" applyBorder="0" applyAlignment="0" applyProtection="0"/>
    <xf numFmtId="0" fontId="109" fillId="18" borderId="0" applyNumberFormat="0" applyBorder="0" applyAlignment="0" applyProtection="0"/>
    <xf numFmtId="0" fontId="140" fillId="15" borderId="0" applyNumberFormat="0" applyBorder="0" applyAlignment="0" applyProtection="0"/>
    <xf numFmtId="0" fontId="2" fillId="0" borderId="0"/>
    <xf numFmtId="0" fontId="140" fillId="43" borderId="0" applyNumberFormat="0" applyBorder="0" applyAlignment="0" applyProtection="0"/>
    <xf numFmtId="0" fontId="14" fillId="0" borderId="0" applyNumberFormat="0" applyFill="0" applyBorder="0" applyAlignment="0" applyProtection="0">
      <alignment horizontal="left"/>
    </xf>
    <xf numFmtId="0" fontId="140" fillId="24" borderId="0" applyNumberFormat="0" applyBorder="0" applyAlignment="0" applyProtection="0"/>
    <xf numFmtId="0" fontId="14" fillId="0" borderId="0">
      <alignment vertical="center"/>
    </xf>
    <xf numFmtId="0" fontId="140" fillId="24" borderId="0" applyNumberFormat="0" applyBorder="0" applyAlignment="0" applyProtection="0"/>
    <xf numFmtId="0" fontId="0" fillId="0" borderId="0" applyFill="0" applyBorder="0">
      <alignment horizontal="right"/>
    </xf>
    <xf numFmtId="0" fontId="109" fillId="17" borderId="0" applyNumberFormat="0" applyBorder="0" applyAlignment="0" applyProtection="0"/>
    <xf numFmtId="0" fontId="0" fillId="0" borderId="0" applyNumberFormat="0" applyFont="0" applyFill="0" applyBorder="0" applyAlignment="0" applyProtection="0"/>
    <xf numFmtId="0" fontId="97" fillId="0" borderId="0" applyNumberFormat="0" applyFill="0" applyBorder="0" applyAlignment="0" applyProtection="0">
      <alignment vertical="center"/>
    </xf>
    <xf numFmtId="0" fontId="109" fillId="18" borderId="0" applyNumberFormat="0" applyBorder="0" applyAlignment="0" applyProtection="0"/>
    <xf numFmtId="0" fontId="14" fillId="0" borderId="0" applyNumberFormat="0" applyFill="0" applyBorder="0" applyAlignment="0" applyProtection="0">
      <alignment horizontal="left"/>
    </xf>
    <xf numFmtId="0" fontId="109" fillId="25" borderId="0" applyNumberFormat="0" applyBorder="0" applyAlignment="0" applyProtection="0"/>
    <xf numFmtId="0" fontId="140" fillId="32" borderId="0" applyNumberFormat="0" applyBorder="0" applyAlignment="0" applyProtection="0"/>
    <xf numFmtId="0" fontId="164" fillId="0" borderId="0" applyNumberFormat="0" applyFill="0" applyBorder="0" applyAlignment="0" applyProtection="0">
      <alignment vertical="center"/>
    </xf>
    <xf numFmtId="183" fontId="0" fillId="0" borderId="0" applyFill="0" applyBorder="0" applyAlignment="0"/>
    <xf numFmtId="0" fontId="109" fillId="20" borderId="0" applyNumberFormat="0" applyBorder="0" applyAlignment="0" applyProtection="0"/>
    <xf numFmtId="0" fontId="120" fillId="6" borderId="75" applyNumberFormat="0" applyAlignment="0" applyProtection="0">
      <alignment vertical="center"/>
    </xf>
    <xf numFmtId="0" fontId="0" fillId="0" borderId="0" applyNumberFormat="0" applyFont="0" applyFill="0" applyBorder="0" applyAlignment="0" applyProtection="0"/>
    <xf numFmtId="226" fontId="80" fillId="0" borderId="0"/>
    <xf numFmtId="0" fontId="1" fillId="0" borderId="0"/>
    <xf numFmtId="226" fontId="80" fillId="0" borderId="0"/>
    <xf numFmtId="0" fontId="2" fillId="0" borderId="0"/>
    <xf numFmtId="0" fontId="0" fillId="0" borderId="0" applyNumberFormat="0" applyFont="0" applyFill="0" applyBorder="0" applyAlignment="0" applyProtection="0"/>
    <xf numFmtId="226" fontId="80" fillId="0" borderId="0"/>
    <xf numFmtId="0" fontId="2" fillId="0" borderId="0"/>
    <xf numFmtId="0" fontId="14" fillId="0" borderId="0"/>
    <xf numFmtId="0" fontId="14" fillId="0" borderId="0">
      <alignment vertical="center"/>
    </xf>
    <xf numFmtId="0" fontId="113" fillId="29" borderId="0" applyNumberFormat="0" applyBorder="0" applyAlignment="0" applyProtection="0">
      <alignment vertical="center"/>
    </xf>
    <xf numFmtId="0" fontId="202" fillId="0" borderId="0" applyNumberFormat="0" applyFill="0" applyBorder="0" applyAlignment="0" applyProtection="0"/>
    <xf numFmtId="0" fontId="223" fillId="13" borderId="0"/>
    <xf numFmtId="0" fontId="203" fillId="34" borderId="0">
      <alignment vertical="center"/>
    </xf>
    <xf numFmtId="3" fontId="195" fillId="0" borderId="0"/>
    <xf numFmtId="3" fontId="195" fillId="0" borderId="0"/>
    <xf numFmtId="0" fontId="90" fillId="0" borderId="0" applyNumberFormat="0" applyFill="0" applyBorder="0" applyAlignment="0" applyProtection="0">
      <alignment vertical="center"/>
    </xf>
    <xf numFmtId="0" fontId="162" fillId="0" borderId="0" applyNumberFormat="0" applyFill="0" applyBorder="0" applyAlignment="0">
      <protection locked="0"/>
    </xf>
    <xf numFmtId="225" fontId="125" fillId="0" borderId="12" applyAlignment="0" applyProtection="0"/>
    <xf numFmtId="266" fontId="0" fillId="0" borderId="0" applyFont="0" applyFill="0" applyBorder="0" applyAlignment="0" applyProtection="0"/>
    <xf numFmtId="0" fontId="14" fillId="0" borderId="0"/>
    <xf numFmtId="0" fontId="0" fillId="0" borderId="0" applyNumberFormat="0" applyFill="0" applyProtection="0">
      <alignment horizontal="centerContinuous"/>
    </xf>
    <xf numFmtId="0" fontId="112" fillId="24" borderId="74" applyNumberFormat="0" applyAlignment="0" applyProtection="0">
      <alignment vertical="center"/>
    </xf>
    <xf numFmtId="0" fontId="0" fillId="0" borderId="0" applyNumberFormat="0" applyFill="0" applyProtection="0">
      <alignment horizontal="centerContinuous"/>
    </xf>
    <xf numFmtId="0" fontId="0" fillId="0" borderId="0" applyNumberFormat="0" applyFont="0" applyFill="0" applyBorder="0" applyAlignment="0" applyProtection="0"/>
    <xf numFmtId="0" fontId="0" fillId="0" borderId="0" applyNumberFormat="0" applyFill="0" applyProtection="0">
      <alignment horizontal="centerContinuous"/>
    </xf>
    <xf numFmtId="0" fontId="1" fillId="0" borderId="0"/>
    <xf numFmtId="0" fontId="0" fillId="0" borderId="0" applyNumberFormat="0" applyFill="0" applyProtection="0">
      <alignment horizontal="centerContinuous"/>
    </xf>
    <xf numFmtId="0" fontId="119" fillId="3" borderId="0" applyNumberFormat="0" applyBorder="0" applyAlignment="0" applyProtection="0">
      <alignment vertical="center"/>
    </xf>
    <xf numFmtId="202" fontId="1" fillId="0" borderId="0"/>
    <xf numFmtId="0" fontId="0" fillId="0" borderId="0" applyNumberFormat="0" applyFill="0" applyProtection="0">
      <alignment horizontal="centerContinuous"/>
    </xf>
    <xf numFmtId="0" fontId="14" fillId="0" borderId="0">
      <alignment vertical="center"/>
    </xf>
    <xf numFmtId="0" fontId="14" fillId="0" borderId="0">
      <alignment vertical="center"/>
    </xf>
    <xf numFmtId="0" fontId="0" fillId="0" borderId="0" applyNumberFormat="0" applyFill="0" applyProtection="0">
      <alignment horizontal="centerContinuous"/>
    </xf>
    <xf numFmtId="9" fontId="0" fillId="0" borderId="0" applyFont="0" applyFill="0" applyBorder="0" applyAlignment="0" applyProtection="0"/>
    <xf numFmtId="0" fontId="0" fillId="0" borderId="0" applyNumberFormat="0" applyFill="0" applyProtection="0">
      <alignment horizontal="centerContinuous"/>
    </xf>
    <xf numFmtId="0" fontId="0" fillId="0" borderId="0" applyNumberFormat="0" applyFill="0" applyProtection="0">
      <alignment horizontal="centerContinuous"/>
    </xf>
    <xf numFmtId="0" fontId="143" fillId="0" borderId="0"/>
    <xf numFmtId="0" fontId="0" fillId="0" borderId="0" applyNumberFormat="0" applyFill="0" applyProtection="0">
      <alignment horizontal="centerContinuous"/>
    </xf>
    <xf numFmtId="0" fontId="0" fillId="0" borderId="0" applyNumberFormat="0" applyFill="0" applyProtection="0">
      <alignment horizontal="centerContinuous"/>
    </xf>
    <xf numFmtId="0" fontId="0" fillId="0" borderId="0" applyNumberFormat="0" applyFill="0" applyProtection="0">
      <alignment horizontal="centerContinuous"/>
    </xf>
    <xf numFmtId="0" fontId="0" fillId="0" borderId="0" applyNumberFormat="0" applyFill="0" applyProtection="0">
      <alignment horizontal="centerContinuous"/>
    </xf>
    <xf numFmtId="0" fontId="0" fillId="0" borderId="0" applyNumberFormat="0" applyFill="0" applyProtection="0">
      <alignment horizontal="centerContinuous"/>
    </xf>
    <xf numFmtId="0" fontId="0" fillId="0" borderId="0" applyNumberFormat="0" applyFill="0" applyProtection="0">
      <alignment horizontal="centerContinuous"/>
    </xf>
    <xf numFmtId="0" fontId="2" fillId="0" borderId="0"/>
    <xf numFmtId="0" fontId="0" fillId="0" borderId="0" applyNumberFormat="0" applyFill="0" applyProtection="0">
      <alignment horizontal="centerContinuous"/>
    </xf>
    <xf numFmtId="0" fontId="224" fillId="6" borderId="73">
      <protection locked="0"/>
    </xf>
    <xf numFmtId="0" fontId="0" fillId="0" borderId="0" applyNumberFormat="0" applyFont="0" applyFill="0" applyBorder="0" applyAlignment="0" applyProtection="0"/>
    <xf numFmtId="0" fontId="0" fillId="0" borderId="0" applyNumberFormat="0" applyFill="0" applyProtection="0">
      <alignment horizontal="centerContinuous"/>
    </xf>
    <xf numFmtId="0" fontId="0" fillId="0" borderId="0" applyNumberFormat="0" applyFill="0" applyProtection="0">
      <alignment horizontal="centerContinuous"/>
    </xf>
    <xf numFmtId="0" fontId="0" fillId="0" borderId="0" applyNumberFormat="0" applyFill="0" applyProtection="0">
      <alignment horizontal="centerContinuous"/>
    </xf>
    <xf numFmtId="0" fontId="2" fillId="0" borderId="0"/>
    <xf numFmtId="0" fontId="0" fillId="0" borderId="0" applyNumberFormat="0" applyFill="0" applyProtection="0">
      <alignment horizontal="centerContinuous"/>
    </xf>
    <xf numFmtId="0" fontId="95" fillId="27" borderId="0" applyNumberFormat="0" applyBorder="0" applyAlignment="0" applyProtection="0">
      <alignment vertical="center"/>
    </xf>
    <xf numFmtId="0" fontId="0" fillId="0" borderId="0" applyNumberFormat="0" applyFill="0" applyProtection="0">
      <alignment horizontal="centerContinuous"/>
    </xf>
    <xf numFmtId="0" fontId="0" fillId="0" borderId="0" applyNumberFormat="0" applyFill="0" applyProtection="0">
      <alignment horizontal="centerContinuous"/>
    </xf>
    <xf numFmtId="0" fontId="1" fillId="0" borderId="0" applyFont="0" applyFill="0" applyBorder="0" applyAlignment="0" applyProtection="0"/>
    <xf numFmtId="0" fontId="14" fillId="0" borderId="0">
      <alignment vertical="center"/>
    </xf>
    <xf numFmtId="0" fontId="14" fillId="0" borderId="0">
      <alignment vertical="center"/>
    </xf>
    <xf numFmtId="9" fontId="0" fillId="0" borderId="0" applyFont="0" applyFill="0" applyBorder="0" applyAlignment="0" applyProtection="0">
      <alignment vertical="center"/>
    </xf>
    <xf numFmtId="0" fontId="0" fillId="17" borderId="71" applyNumberFormat="0" applyFont="0" applyAlignment="0" applyProtection="0">
      <alignment vertical="center"/>
    </xf>
    <xf numFmtId="0" fontId="0" fillId="0" borderId="0" applyFont="0" applyFill="0" applyBorder="0" applyAlignment="0" applyProtection="0"/>
    <xf numFmtId="0" fontId="1" fillId="0" borderId="0" applyFont="0" applyFill="0" applyBorder="0" applyAlignment="0" applyProtection="0"/>
    <xf numFmtId="0" fontId="2" fillId="0" borderId="0" applyFill="0" applyBorder="0" applyAlignment="0"/>
    <xf numFmtId="250" fontId="1" fillId="0" borderId="0" applyFont="0" applyFill="0" applyBorder="0" applyAlignment="0" applyProtection="0"/>
    <xf numFmtId="184" fontId="14" fillId="0" borderId="0" applyNumberFormat="0" applyFill="0" applyBorder="0" applyAlignment="0" applyProtection="0">
      <alignment horizontal="left"/>
    </xf>
    <xf numFmtId="183" fontId="0" fillId="0" borderId="0" applyFill="0" applyBorder="0" applyAlignment="0"/>
    <xf numFmtId="183" fontId="0" fillId="0" borderId="0" applyFill="0" applyBorder="0" applyAlignment="0"/>
    <xf numFmtId="9" fontId="0" fillId="0" borderId="0" applyFont="0" applyFill="0" applyBorder="0" applyAlignment="0" applyProtection="0"/>
    <xf numFmtId="183" fontId="0" fillId="0" borderId="0" applyFill="0" applyBorder="0" applyAlignment="0"/>
    <xf numFmtId="9" fontId="0" fillId="0" borderId="0" applyFont="0" applyFill="0" applyBorder="0" applyAlignment="0" applyProtection="0"/>
    <xf numFmtId="183" fontId="0" fillId="0" borderId="0" applyFill="0" applyBorder="0" applyAlignment="0"/>
    <xf numFmtId="0" fontId="88" fillId="0" borderId="0"/>
    <xf numFmtId="0" fontId="2" fillId="0" borderId="0"/>
    <xf numFmtId="9" fontId="2" fillId="0" borderId="0" applyFont="0" applyFill="0" applyBorder="0" applyAlignment="0" applyProtection="0"/>
    <xf numFmtId="183" fontId="0" fillId="0" borderId="0" applyFill="0" applyBorder="0" applyAlignment="0"/>
    <xf numFmtId="212" fontId="14" fillId="0" borderId="0" applyFill="0" applyBorder="0" applyAlignment="0"/>
    <xf numFmtId="0" fontId="2" fillId="0" borderId="0"/>
    <xf numFmtId="0" fontId="97" fillId="0" borderId="0" applyNumberFormat="0" applyFill="0" applyBorder="0" applyAlignment="0" applyProtection="0">
      <alignment vertical="center"/>
    </xf>
    <xf numFmtId="9" fontId="0" fillId="0" borderId="0" applyFont="0" applyFill="0" applyBorder="0" applyAlignment="0" applyProtection="0"/>
    <xf numFmtId="183" fontId="0" fillId="0" borderId="0" applyFill="0" applyBorder="0" applyAlignment="0"/>
    <xf numFmtId="0" fontId="88" fillId="0" borderId="0"/>
    <xf numFmtId="0" fontId="2" fillId="0" borderId="0"/>
    <xf numFmtId="9" fontId="0" fillId="0" borderId="0" applyFont="0" applyFill="0" applyBorder="0" applyAlignment="0" applyProtection="0"/>
    <xf numFmtId="183" fontId="0" fillId="0" borderId="0" applyFill="0" applyBorder="0" applyAlignment="0"/>
    <xf numFmtId="183" fontId="0" fillId="0" borderId="0" applyFill="0" applyBorder="0" applyAlignment="0"/>
    <xf numFmtId="0" fontId="88" fillId="0" borderId="0"/>
    <xf numFmtId="0" fontId="2" fillId="0" borderId="0"/>
    <xf numFmtId="9" fontId="0" fillId="0" borderId="0" applyFont="0" applyFill="0" applyBorder="0" applyAlignment="0" applyProtection="0"/>
    <xf numFmtId="183" fontId="0" fillId="0" borderId="0" applyFill="0" applyBorder="0" applyAlignment="0"/>
    <xf numFmtId="183" fontId="0" fillId="0" borderId="0" applyFill="0" applyBorder="0" applyAlignment="0"/>
    <xf numFmtId="0" fontId="88" fillId="0" borderId="0"/>
    <xf numFmtId="0" fontId="2" fillId="0" borderId="0"/>
    <xf numFmtId="9" fontId="2" fillId="0" borderId="0" applyFont="0" applyFill="0" applyBorder="0" applyAlignment="0" applyProtection="0"/>
    <xf numFmtId="183" fontId="0" fillId="0" borderId="0" applyFill="0" applyBorder="0" applyAlignment="0"/>
    <xf numFmtId="183" fontId="0" fillId="0" borderId="0" applyFill="0" applyBorder="0" applyAlignment="0"/>
    <xf numFmtId="0" fontId="2" fillId="0" borderId="0"/>
    <xf numFmtId="0" fontId="2" fillId="0" borderId="0"/>
    <xf numFmtId="183" fontId="0" fillId="0" borderId="0" applyFill="0" applyBorder="0" applyAlignment="0"/>
    <xf numFmtId="183" fontId="0" fillId="0" borderId="0" applyFill="0" applyBorder="0" applyAlignment="0"/>
    <xf numFmtId="183" fontId="0" fillId="0" borderId="0" applyFill="0" applyBorder="0" applyAlignment="0"/>
    <xf numFmtId="0" fontId="116" fillId="2" borderId="0" applyNumberFormat="0" applyBorder="0" applyAlignment="0" applyProtection="0">
      <alignment vertical="center"/>
    </xf>
    <xf numFmtId="0" fontId="107" fillId="0" borderId="0" applyNumberFormat="0" applyFill="0" applyBorder="0" applyAlignment="0" applyProtection="0">
      <alignment vertical="center"/>
    </xf>
    <xf numFmtId="183" fontId="0" fillId="0" borderId="0" applyFill="0" applyBorder="0" applyAlignment="0"/>
    <xf numFmtId="0" fontId="116" fillId="2" borderId="0" applyNumberFormat="0" applyBorder="0" applyAlignment="0" applyProtection="0">
      <alignment vertical="center"/>
    </xf>
    <xf numFmtId="0" fontId="107" fillId="0" borderId="0" applyNumberFormat="0" applyFill="0" applyBorder="0" applyAlignment="0" applyProtection="0">
      <alignment vertical="center"/>
    </xf>
    <xf numFmtId="183" fontId="0" fillId="0" borderId="0" applyFill="0" applyBorder="0" applyAlignment="0"/>
    <xf numFmtId="0" fontId="0" fillId="0" borderId="0" applyNumberFormat="0" applyFont="0" applyFill="0" applyBorder="0" applyAlignment="0" applyProtection="0"/>
    <xf numFmtId="0" fontId="165" fillId="0" borderId="86" applyNumberFormat="0" applyFill="0" applyAlignment="0" applyProtection="0">
      <alignment vertical="center"/>
    </xf>
    <xf numFmtId="0" fontId="107" fillId="0" borderId="0" applyNumberFormat="0" applyFill="0" applyBorder="0" applyAlignment="0" applyProtection="0">
      <alignment vertical="center"/>
    </xf>
    <xf numFmtId="183" fontId="0" fillId="0" borderId="0" applyFill="0" applyBorder="0" applyAlignment="0"/>
    <xf numFmtId="0" fontId="0" fillId="0" borderId="0" applyNumberFormat="0" applyFont="0" applyFill="0" applyBorder="0" applyAlignment="0" applyProtection="0"/>
    <xf numFmtId="0" fontId="164" fillId="0" borderId="0" applyNumberFormat="0" applyFill="0" applyBorder="0" applyAlignment="0" applyProtection="0">
      <alignment vertical="center"/>
    </xf>
    <xf numFmtId="183" fontId="0" fillId="0" borderId="0" applyFill="0" applyBorder="0" applyAlignment="0"/>
    <xf numFmtId="0" fontId="0" fillId="0" borderId="0" applyNumberFormat="0" applyFont="0" applyFill="0" applyBorder="0" applyAlignment="0" applyProtection="0"/>
    <xf numFmtId="0" fontId="14" fillId="0" borderId="0">
      <alignment vertical="center"/>
    </xf>
    <xf numFmtId="0" fontId="0" fillId="0" borderId="0" applyFont="0" applyFill="0">
      <alignment horizontal="fill"/>
    </xf>
    <xf numFmtId="183" fontId="0" fillId="0" borderId="0" applyFill="0" applyBorder="0" applyAlignment="0"/>
    <xf numFmtId="0" fontId="127" fillId="0" borderId="78" applyNumberFormat="0" applyFill="0" applyAlignment="0" applyProtection="0">
      <alignment vertical="center"/>
    </xf>
    <xf numFmtId="212" fontId="14" fillId="0" borderId="0" applyFill="0" applyBorder="0" applyAlignment="0"/>
    <xf numFmtId="212" fontId="14" fillId="0" borderId="0" applyFill="0" applyBorder="0" applyAlignment="0"/>
    <xf numFmtId="183" fontId="0" fillId="0" borderId="0" applyFill="0" applyBorder="0" applyAlignment="0"/>
    <xf numFmtId="0" fontId="93" fillId="0" borderId="72" applyNumberFormat="0" applyFill="0" applyAlignment="0" applyProtection="0">
      <alignment vertical="center"/>
    </xf>
    <xf numFmtId="0" fontId="107" fillId="0" borderId="0" applyNumberFormat="0" applyFill="0" applyBorder="0" applyAlignment="0" applyProtection="0">
      <alignment vertical="center"/>
    </xf>
    <xf numFmtId="212" fontId="14" fillId="0" borderId="0" applyFill="0" applyBorder="0" applyAlignment="0"/>
    <xf numFmtId="183" fontId="0" fillId="0" borderId="0" applyFill="0" applyBorder="0" applyAlignment="0"/>
    <xf numFmtId="212" fontId="14" fillId="0" borderId="0" applyFill="0" applyBorder="0" applyAlignment="0"/>
    <xf numFmtId="183" fontId="0" fillId="0" borderId="0" applyFill="0" applyBorder="0" applyAlignment="0"/>
    <xf numFmtId="183" fontId="0" fillId="0" borderId="0" applyFill="0" applyBorder="0" applyAlignment="0"/>
    <xf numFmtId="183" fontId="0" fillId="0" borderId="0" applyFill="0" applyBorder="0" applyAlignment="0"/>
    <xf numFmtId="0" fontId="107" fillId="0" borderId="0" applyNumberFormat="0" applyFill="0" applyBorder="0" applyAlignment="0" applyProtection="0">
      <alignment vertical="center"/>
    </xf>
    <xf numFmtId="183" fontId="0" fillId="0" borderId="0" applyFill="0" applyBorder="0" applyAlignment="0"/>
    <xf numFmtId="0" fontId="14" fillId="0" borderId="0" applyNumberFormat="0" applyFill="0" applyBorder="0" applyAlignment="0" applyProtection="0">
      <alignment horizontal="left"/>
    </xf>
    <xf numFmtId="183" fontId="0" fillId="0" borderId="0" applyFill="0" applyBorder="0" applyAlignment="0"/>
    <xf numFmtId="183" fontId="0" fillId="0" borderId="0" applyFill="0" applyBorder="0" applyAlignment="0"/>
    <xf numFmtId="183" fontId="0" fillId="0" borderId="0" applyFill="0" applyBorder="0" applyAlignment="0"/>
    <xf numFmtId="183" fontId="0" fillId="0" borderId="0" applyFill="0" applyBorder="0" applyAlignment="0"/>
    <xf numFmtId="183" fontId="0" fillId="0" borderId="0" applyFill="0" applyBorder="0" applyAlignment="0"/>
    <xf numFmtId="183" fontId="0" fillId="0" borderId="0" applyFill="0" applyBorder="0" applyAlignment="0"/>
    <xf numFmtId="183" fontId="0" fillId="0" borderId="0" applyFill="0" applyBorder="0" applyAlignment="0"/>
    <xf numFmtId="9" fontId="0" fillId="0" borderId="0" applyFont="0" applyFill="0" applyBorder="0" applyAlignment="0" applyProtection="0"/>
    <xf numFmtId="183" fontId="0" fillId="0" borderId="0" applyFill="0" applyBorder="0" applyAlignment="0"/>
    <xf numFmtId="183" fontId="0" fillId="0" borderId="0" applyFill="0" applyBorder="0" applyAlignment="0"/>
    <xf numFmtId="183" fontId="0" fillId="0" borderId="0" applyFill="0" applyBorder="0" applyAlignment="0"/>
    <xf numFmtId="183" fontId="0" fillId="0" borderId="0" applyFill="0" applyBorder="0" applyAlignment="0"/>
    <xf numFmtId="183" fontId="0" fillId="0" borderId="0" applyFill="0" applyBorder="0" applyAlignment="0"/>
    <xf numFmtId="183" fontId="0" fillId="0" borderId="0" applyFill="0" applyBorder="0" applyAlignment="0"/>
    <xf numFmtId="183" fontId="0" fillId="0" borderId="0" applyFill="0" applyBorder="0" applyAlignment="0"/>
    <xf numFmtId="0" fontId="14" fillId="0" borderId="0">
      <protection locked="0"/>
    </xf>
    <xf numFmtId="183" fontId="0" fillId="0" borderId="0" applyFill="0" applyBorder="0" applyAlignment="0"/>
    <xf numFmtId="0" fontId="14" fillId="0" borderId="0">
      <alignment vertical="center"/>
    </xf>
    <xf numFmtId="0" fontId="14" fillId="0" borderId="0">
      <alignment vertical="center"/>
    </xf>
    <xf numFmtId="183" fontId="0" fillId="0" borderId="0" applyFill="0" applyBorder="0" applyAlignment="0"/>
    <xf numFmtId="183" fontId="0" fillId="0" borderId="0" applyFill="0" applyBorder="0" applyAlignment="0"/>
    <xf numFmtId="9" fontId="0" fillId="0" borderId="0" applyFont="0" applyFill="0" applyBorder="0" applyAlignment="0" applyProtection="0"/>
    <xf numFmtId="183" fontId="0" fillId="0" borderId="0" applyFill="0" applyBorder="0" applyAlignment="0"/>
    <xf numFmtId="0" fontId="14" fillId="0" borderId="0">
      <alignment vertical="center"/>
    </xf>
    <xf numFmtId="0" fontId="2" fillId="0" borderId="0"/>
    <xf numFmtId="0" fontId="0" fillId="0" borderId="0" applyNumberFormat="0" applyFont="0" applyFill="0" applyBorder="0" applyAlignment="0" applyProtection="0"/>
    <xf numFmtId="195" fontId="1" fillId="0" borderId="0" applyFill="0" applyBorder="0" applyAlignment="0"/>
    <xf numFmtId="209" fontId="1" fillId="0" borderId="0" applyFill="0" applyBorder="0" applyAlignment="0"/>
    <xf numFmtId="209" fontId="1" fillId="0" borderId="0" applyFill="0" applyBorder="0" applyAlignment="0"/>
    <xf numFmtId="196" fontId="0" fillId="0" borderId="0" applyFont="0" applyFill="0" applyBorder="0" applyAlignment="0" applyProtection="0"/>
    <xf numFmtId="196" fontId="0" fillId="0" borderId="0" applyFont="0" applyFill="0" applyBorder="0" applyAlignment="0" applyProtection="0"/>
    <xf numFmtId="0" fontId="2" fillId="0" borderId="0"/>
    <xf numFmtId="0" fontId="95" fillId="21" borderId="0" applyNumberFormat="0" applyBorder="0" applyAlignment="0" applyProtection="0">
      <alignment vertical="center"/>
    </xf>
    <xf numFmtId="221" fontId="1" fillId="0" borderId="0" applyFill="0" applyBorder="0" applyAlignment="0"/>
    <xf numFmtId="0" fontId="95" fillId="21" borderId="0" applyNumberFormat="0" applyBorder="0" applyAlignment="0" applyProtection="0">
      <alignment vertical="center"/>
    </xf>
    <xf numFmtId="0" fontId="112" fillId="24" borderId="74" applyNumberFormat="0" applyAlignment="0" applyProtection="0">
      <alignment vertical="center"/>
    </xf>
    <xf numFmtId="221" fontId="1" fillId="0" borderId="0" applyFill="0" applyBorder="0" applyAlignment="0"/>
    <xf numFmtId="0" fontId="2" fillId="0" borderId="0" applyFill="0" applyBorder="0" applyAlignment="0"/>
    <xf numFmtId="195" fontId="1" fillId="0" borderId="0" applyFill="0" applyBorder="0" applyAlignment="0"/>
    <xf numFmtId="195" fontId="1" fillId="0" borderId="0" applyFill="0" applyBorder="0" applyAlignment="0"/>
    <xf numFmtId="195" fontId="1" fillId="0" borderId="0" applyFill="0" applyBorder="0" applyAlignment="0"/>
    <xf numFmtId="176" fontId="14" fillId="12" borderId="0"/>
    <xf numFmtId="176" fontId="14" fillId="12" borderId="0"/>
    <xf numFmtId="0" fontId="131" fillId="3" borderId="0" applyNumberFormat="0" applyBorder="0" applyAlignment="0" applyProtection="0">
      <alignment vertical="center"/>
    </xf>
    <xf numFmtId="0" fontId="118" fillId="28" borderId="0"/>
    <xf numFmtId="0" fontId="156" fillId="0" borderId="0"/>
    <xf numFmtId="0" fontId="201" fillId="24" borderId="74" applyNumberFormat="0" applyAlignment="0" applyProtection="0"/>
    <xf numFmtId="0" fontId="225" fillId="0" borderId="0" applyNumberFormat="0" applyFill="0" applyBorder="0" applyAlignment="0" applyProtection="0"/>
    <xf numFmtId="0" fontId="2" fillId="0" borderId="0"/>
    <xf numFmtId="0" fontId="0" fillId="0" borderId="0" applyNumberFormat="0" applyFont="0" applyFill="0" applyBorder="0" applyAlignment="0" applyProtection="0"/>
    <xf numFmtId="0" fontId="213" fillId="0" borderId="15" applyNumberFormat="0" applyFill="0" applyProtection="0">
      <alignment horizontal="center"/>
    </xf>
    <xf numFmtId="0" fontId="213" fillId="0" borderId="15" applyNumberFormat="0" applyFill="0" applyProtection="0">
      <alignment horizontal="center"/>
    </xf>
    <xf numFmtId="0" fontId="116" fillId="2" borderId="0" applyNumberFormat="0" applyBorder="0" applyAlignment="0" applyProtection="0">
      <alignment vertical="center"/>
    </xf>
    <xf numFmtId="0" fontId="208" fillId="0" borderId="0" applyNumberFormat="0" applyFill="0" applyBorder="0" applyAlignment="0" applyProtection="0">
      <alignment vertical="top"/>
      <protection locked="0"/>
    </xf>
    <xf numFmtId="0" fontId="208" fillId="0" borderId="0" applyNumberFormat="0" applyFill="0" applyBorder="0" applyAlignment="0" applyProtection="0">
      <alignment vertical="top"/>
      <protection locked="0"/>
    </xf>
    <xf numFmtId="0" fontId="94" fillId="0" borderId="0" applyFill="0" applyBorder="0">
      <alignment horizontal="right"/>
    </xf>
    <xf numFmtId="0" fontId="94" fillId="0" borderId="0" applyFill="0" applyBorder="0">
      <alignment horizontal="right"/>
    </xf>
    <xf numFmtId="0" fontId="0" fillId="0" borderId="0" applyFill="0" applyBorder="0">
      <alignment horizontal="right"/>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Fill="0" applyBorder="0">
      <alignment horizontal="right"/>
    </xf>
    <xf numFmtId="39" fontId="14" fillId="0" borderId="0"/>
    <xf numFmtId="0" fontId="0" fillId="0" borderId="0" applyFill="0" applyBorder="0">
      <alignment horizontal="right"/>
    </xf>
    <xf numFmtId="0" fontId="166" fillId="22" borderId="0" applyNumberFormat="0" applyBorder="0" applyAlignment="0" applyProtection="0">
      <alignment vertical="center"/>
    </xf>
    <xf numFmtId="0" fontId="111" fillId="0" borderId="0" applyNumberFormat="0" applyFill="0" applyBorder="0" applyAlignment="0">
      <protection locked="0"/>
    </xf>
    <xf numFmtId="0" fontId="0" fillId="0" borderId="0" applyFill="0" applyBorder="0">
      <alignment horizontal="right"/>
    </xf>
    <xf numFmtId="0" fontId="166" fillId="22" borderId="0" applyNumberFormat="0" applyBorder="0" applyAlignment="0" applyProtection="0">
      <alignment vertical="center"/>
    </xf>
    <xf numFmtId="9" fontId="111" fillId="0" borderId="0" applyNumberFormat="0" applyFill="0" applyBorder="0" applyAlignment="0">
      <protection locked="0"/>
    </xf>
    <xf numFmtId="0" fontId="0" fillId="0" borderId="0" applyFill="0" applyBorder="0">
      <alignment horizontal="right"/>
    </xf>
    <xf numFmtId="0" fontId="0" fillId="0" borderId="0" applyFill="0" applyBorder="0">
      <alignment horizontal="right"/>
    </xf>
    <xf numFmtId="0" fontId="166" fillId="22" borderId="0" applyNumberFormat="0" applyBorder="0" applyAlignment="0" applyProtection="0">
      <alignment vertical="center"/>
    </xf>
    <xf numFmtId="0" fontId="0" fillId="0" borderId="0" applyFill="0" applyBorder="0">
      <alignment horizontal="right"/>
    </xf>
    <xf numFmtId="0" fontId="0" fillId="0" borderId="0" applyFill="0" applyBorder="0">
      <alignment horizontal="right"/>
    </xf>
    <xf numFmtId="0" fontId="2" fillId="0" borderId="0" applyFill="0" applyBorder="0" applyAlignment="0"/>
    <xf numFmtId="0" fontId="0" fillId="0" borderId="0" applyNumberFormat="0" applyFont="0" applyFill="0" applyBorder="0" applyAlignment="0" applyProtection="0"/>
    <xf numFmtId="0" fontId="0" fillId="0" borderId="0" applyFill="0" applyBorder="0">
      <alignment horizontal="right"/>
    </xf>
    <xf numFmtId="0" fontId="0" fillId="0" borderId="0" applyFill="0" applyBorder="0">
      <alignment horizontal="right"/>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0" fontId="2" fillId="0" borderId="0" applyFill="0" applyBorder="0" applyAlignment="0"/>
    <xf numFmtId="0" fontId="0" fillId="0" borderId="0" applyFill="0" applyBorder="0">
      <alignment horizontal="right"/>
    </xf>
    <xf numFmtId="0" fontId="2" fillId="0" borderId="0" applyFill="0" applyBorder="0" applyAlignment="0"/>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0" fontId="0" fillId="0" borderId="0" applyNumberFormat="0" applyFont="0" applyFill="0" applyBorder="0" applyAlignment="0" applyProtection="0"/>
    <xf numFmtId="0" fontId="2" fillId="0" borderId="0" applyFill="0" applyBorder="0" applyAlignment="0"/>
    <xf numFmtId="0" fontId="0" fillId="0" borderId="0" applyFill="0" applyBorder="0">
      <alignment horizontal="right"/>
    </xf>
    <xf numFmtId="0" fontId="2" fillId="0" borderId="0" applyFill="0" applyBorder="0" applyAlignment="0"/>
    <xf numFmtId="0" fontId="164" fillId="0" borderId="0" applyNumberForma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39" fontId="0" fillId="0" borderId="0" applyFont="0" applyFill="0" applyBorder="0" applyAlignment="0" applyProtection="0"/>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0" fontId="2" fillId="0" borderId="0"/>
    <xf numFmtId="0" fontId="0" fillId="0" borderId="0" applyNumberFormat="0" applyFont="0" applyFill="0" applyBorder="0" applyAlignment="0" applyProtection="0"/>
    <xf numFmtId="0" fontId="2" fillId="0" borderId="0" applyFill="0" applyBorder="0" applyAlignment="0"/>
    <xf numFmtId="0" fontId="2" fillId="0" borderId="0"/>
    <xf numFmtId="0" fontId="0" fillId="0" borderId="0" applyFill="0" applyBorder="0">
      <alignment horizontal="right"/>
    </xf>
    <xf numFmtId="0" fontId="2" fillId="0" borderId="0"/>
    <xf numFmtId="0" fontId="0" fillId="0" borderId="0" applyFill="0" applyBorder="0">
      <alignment horizontal="right"/>
    </xf>
    <xf numFmtId="0" fontId="2" fillId="0" borderId="0" applyFill="0" applyBorder="0" applyAlignment="0"/>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0" fontId="0" fillId="0" borderId="0" applyFill="0" applyBorder="0">
      <alignment horizontal="right"/>
    </xf>
    <xf numFmtId="0" fontId="2" fillId="0" borderId="0" applyFill="0" applyBorder="0" applyAlignment="0"/>
    <xf numFmtId="0" fontId="0" fillId="0" borderId="0" applyFill="0" applyBorder="0">
      <alignment horizontal="right"/>
    </xf>
    <xf numFmtId="0" fontId="2" fillId="0" borderId="0" applyFill="0" applyBorder="0" applyAlignment="0"/>
    <xf numFmtId="0" fontId="0" fillId="0" borderId="0" applyFill="0" applyBorder="0">
      <alignment horizontal="right"/>
    </xf>
    <xf numFmtId="202" fontId="1" fillId="0" borderId="0"/>
    <xf numFmtId="202" fontId="1" fillId="0" borderId="0"/>
    <xf numFmtId="202" fontId="1" fillId="0" borderId="0"/>
    <xf numFmtId="41" fontId="14" fillId="0" borderId="0" applyFont="0" applyFill="0" applyBorder="0" applyAlignment="0" applyProtection="0">
      <alignment vertical="center"/>
    </xf>
    <xf numFmtId="202" fontId="1" fillId="0" borderId="0"/>
    <xf numFmtId="202" fontId="1" fillId="0" borderId="0"/>
    <xf numFmtId="202" fontId="1" fillId="0" borderId="0"/>
    <xf numFmtId="202" fontId="1" fillId="0" borderId="0"/>
    <xf numFmtId="25" fontId="0" fillId="0" borderId="0" applyFont="0" applyFill="0" applyBorder="0" applyAlignment="0" applyProtection="0"/>
    <xf numFmtId="202" fontId="1" fillId="0" borderId="0"/>
    <xf numFmtId="202" fontId="1" fillId="0" borderId="0"/>
    <xf numFmtId="0" fontId="14" fillId="0" borderId="0">
      <alignment vertical="center"/>
    </xf>
    <xf numFmtId="202" fontId="1" fillId="0" borderId="0"/>
    <xf numFmtId="202" fontId="1" fillId="0" borderId="0"/>
    <xf numFmtId="0" fontId="98" fillId="17" borderId="71" applyNumberFormat="0" applyFont="0" applyAlignment="0" applyProtection="0">
      <alignment vertical="center"/>
    </xf>
    <xf numFmtId="202" fontId="1" fillId="0" borderId="0"/>
    <xf numFmtId="202" fontId="1" fillId="0" borderId="0"/>
    <xf numFmtId="0" fontId="0" fillId="17" borderId="71" applyNumberFormat="0" applyFont="0" applyAlignment="0" applyProtection="0">
      <alignment vertical="center"/>
    </xf>
    <xf numFmtId="202" fontId="1" fillId="0" borderId="0"/>
    <xf numFmtId="202" fontId="1" fillId="0" borderId="0"/>
    <xf numFmtId="10" fontId="0" fillId="0" borderId="0" applyFont="0" applyFill="0" applyBorder="0" applyAlignment="0" applyProtection="0"/>
    <xf numFmtId="0" fontId="0" fillId="17" borderId="71" applyNumberFormat="0" applyFont="0" applyAlignment="0" applyProtection="0">
      <alignment vertical="center"/>
    </xf>
    <xf numFmtId="202" fontId="1" fillId="0" borderId="0"/>
    <xf numFmtId="0" fontId="0" fillId="0" borderId="0" applyNumberFormat="0" applyFont="0" applyFill="0" applyBorder="0" applyAlignment="0" applyProtection="0">
      <alignment horizontal="left"/>
    </xf>
    <xf numFmtId="25" fontId="0" fillId="0" borderId="0" applyFont="0" applyFill="0" applyBorder="0" applyAlignment="0" applyProtection="0"/>
    <xf numFmtId="0" fontId="1" fillId="0" borderId="0" applyFont="0" applyFill="0" applyBorder="0" applyAlignment="0" applyProtection="0"/>
    <xf numFmtId="0" fontId="112" fillId="24" borderId="74" applyNumberFormat="0" applyAlignment="0" applyProtection="0">
      <alignment vertical="center"/>
    </xf>
    <xf numFmtId="209" fontId="0" fillId="0" borderId="0" applyFont="0" applyFill="0" applyBorder="0" applyAlignment="0" applyProtection="0"/>
    <xf numFmtId="0" fontId="112" fillId="24" borderId="74" applyNumberFormat="0" applyAlignment="0" applyProtection="0">
      <alignment vertical="center"/>
    </xf>
    <xf numFmtId="209" fontId="0" fillId="0" borderId="0" applyFont="0" applyFill="0" applyBorder="0" applyAlignment="0" applyProtection="0"/>
    <xf numFmtId="182" fontId="14" fillId="12" borderId="0"/>
    <xf numFmtId="212" fontId="14" fillId="0" borderId="0"/>
    <xf numFmtId="9" fontId="0" fillId="0" borderId="0" applyFont="0" applyFill="0" applyBorder="0" applyAlignment="0" applyProtection="0"/>
    <xf numFmtId="24" fontId="101" fillId="0" borderId="0" applyFont="0" applyFill="0" applyBorder="0" applyAlignment="0" applyProtection="0"/>
    <xf numFmtId="37" fontId="10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37" fontId="10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37" fontId="101" fillId="0" borderId="0" applyFont="0" applyFill="0" applyBorder="0" applyAlignment="0" applyProtection="0"/>
    <xf numFmtId="0" fontId="88" fillId="0" borderId="0"/>
    <xf numFmtId="39" fontId="101" fillId="0" borderId="0" applyFont="0" applyFill="0" applyBorder="0" applyAlignment="0" applyProtection="0"/>
    <xf numFmtId="0" fontId="95" fillId="29" borderId="0" applyNumberFormat="0" applyBorder="0" applyAlignment="0" applyProtection="0">
      <alignment vertical="center"/>
    </xf>
    <xf numFmtId="39" fontId="0" fillId="0" borderId="0" applyFont="0" applyFill="0" applyBorder="0" applyAlignment="0" applyProtection="0"/>
    <xf numFmtId="0" fontId="0" fillId="0" borderId="0" applyNumberFormat="0" applyFont="0" applyFill="0" applyBorder="0" applyAlignment="0" applyProtection="0"/>
    <xf numFmtId="39" fontId="0" fillId="0" borderId="0" applyFont="0" applyFill="0" applyBorder="0" applyAlignment="0" applyProtection="0"/>
    <xf numFmtId="0" fontId="95" fillId="29" borderId="0" applyNumberFormat="0" applyBorder="0" applyAlignment="0" applyProtection="0">
      <alignment vertical="center"/>
    </xf>
    <xf numFmtId="39" fontId="0" fillId="0" borderId="0" applyFont="0" applyFill="0" applyBorder="0" applyAlignment="0" applyProtection="0"/>
    <xf numFmtId="0" fontId="113" fillId="29" borderId="0" applyNumberFormat="0" applyBorder="0" applyAlignment="0" applyProtection="0">
      <alignment vertical="center"/>
    </xf>
    <xf numFmtId="39" fontId="0" fillId="0" borderId="0" applyFont="0" applyFill="0" applyBorder="0" applyAlignment="0" applyProtection="0"/>
    <xf numFmtId="39" fontId="0" fillId="0" borderId="0" applyFont="0" applyFill="0" applyBorder="0" applyAlignment="0" applyProtection="0"/>
    <xf numFmtId="39" fontId="0" fillId="0" borderId="0" applyFont="0" applyFill="0" applyBorder="0" applyAlignment="0" applyProtection="0"/>
    <xf numFmtId="39" fontId="101" fillId="0" borderId="0" applyFont="0" applyFill="0" applyBorder="0" applyAlignment="0" applyProtection="0"/>
    <xf numFmtId="39" fontId="101" fillId="0" borderId="0" applyFont="0" applyFill="0" applyBorder="0" applyAlignment="0" applyProtection="0"/>
    <xf numFmtId="176" fontId="14" fillId="16" borderId="0"/>
    <xf numFmtId="39" fontId="101" fillId="0" borderId="0" applyFont="0" applyFill="0" applyBorder="0" applyAlignment="0" applyProtection="0"/>
    <xf numFmtId="182" fontId="14" fillId="12" borderId="0"/>
    <xf numFmtId="39" fontId="101" fillId="0" borderId="0" applyFont="0" applyFill="0" applyBorder="0" applyAlignment="0" applyProtection="0"/>
    <xf numFmtId="182" fontId="14" fillId="12" borderId="0"/>
    <xf numFmtId="39" fontId="0" fillId="0" borderId="0" applyFont="0" applyFill="0" applyBorder="0" applyAlignment="0" applyProtection="0"/>
    <xf numFmtId="182" fontId="14" fillId="12" borderId="0"/>
    <xf numFmtId="39" fontId="0" fillId="0" borderId="0" applyFont="0" applyFill="0" applyBorder="0" applyAlignment="0" applyProtection="0"/>
    <xf numFmtId="182" fontId="14" fillId="12" borderId="0"/>
    <xf numFmtId="39" fontId="0" fillId="0" borderId="0" applyFont="0" applyFill="0" applyBorder="0" applyAlignment="0" applyProtection="0"/>
    <xf numFmtId="182" fontId="14" fillId="12" borderId="0"/>
    <xf numFmtId="39" fontId="0" fillId="0" borderId="0" applyFont="0" applyFill="0" applyBorder="0" applyAlignment="0" applyProtection="0"/>
    <xf numFmtId="0" fontId="194" fillId="0" borderId="0"/>
    <xf numFmtId="0" fontId="0" fillId="0" borderId="0" applyNumberFormat="0" applyFont="0" applyFill="0" applyBorder="0" applyAlignment="0" applyProtection="0"/>
    <xf numFmtId="0" fontId="89" fillId="0" borderId="0"/>
    <xf numFmtId="217" fontId="6" fillId="0" borderId="0"/>
    <xf numFmtId="217" fontId="6" fillId="0" borderId="0"/>
    <xf numFmtId="217" fontId="6" fillId="0" borderId="0"/>
    <xf numFmtId="217" fontId="6" fillId="0" borderId="0"/>
    <xf numFmtId="197" fontId="1" fillId="0" borderId="0"/>
    <xf numFmtId="0" fontId="127" fillId="0" borderId="78" applyNumberFormat="0" applyFill="0" applyAlignment="0" applyProtection="0">
      <alignment vertical="center"/>
    </xf>
    <xf numFmtId="0" fontId="14" fillId="0" borderId="0">
      <alignment vertical="center"/>
    </xf>
    <xf numFmtId="197" fontId="1" fillId="0" borderId="0"/>
    <xf numFmtId="0" fontId="127" fillId="0" borderId="78" applyNumberFormat="0" applyFill="0" applyAlignment="0" applyProtection="0">
      <alignment vertical="center"/>
    </xf>
    <xf numFmtId="0" fontId="0" fillId="0" borderId="0" applyNumberFormat="0" applyFont="0" applyFill="0" applyBorder="0" applyAlignment="0" applyProtection="0"/>
    <xf numFmtId="217" fontId="6" fillId="0" borderId="0"/>
    <xf numFmtId="0" fontId="0" fillId="0" borderId="0" applyNumberFormat="0" applyFont="0" applyFill="0" applyBorder="0" applyAlignment="0" applyProtection="0"/>
    <xf numFmtId="0" fontId="189" fillId="0" borderId="0" applyNumberFormat="0" applyAlignment="0">
      <alignment horizontal="left"/>
    </xf>
    <xf numFmtId="0" fontId="88" fillId="0" borderId="0"/>
    <xf numFmtId="0" fontId="189" fillId="0" borderId="0" applyNumberFormat="0" applyAlignment="0">
      <alignment horizontal="left"/>
    </xf>
    <xf numFmtId="0" fontId="0" fillId="0" borderId="0" applyNumberFormat="0" applyFont="0" applyFill="0" applyBorder="0" applyAlignment="0" applyProtection="0"/>
    <xf numFmtId="0" fontId="146" fillId="0" borderId="0" applyNumberFormat="0" applyAlignment="0"/>
    <xf numFmtId="195" fontId="1" fillId="0" borderId="0" applyFill="0" applyBorder="0" applyAlignment="0"/>
    <xf numFmtId="0" fontId="146" fillId="0" borderId="0" applyNumberFormat="0" applyAlignment="0"/>
    <xf numFmtId="263" fontId="14" fillId="0" borderId="0" applyFont="0" applyFill="0" applyBorder="0" applyAlignment="0" applyProtection="0"/>
    <xf numFmtId="0" fontId="107"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95" fontId="1" fillId="0" borderId="0" applyFont="0" applyFill="0" applyBorder="0" applyAlignment="0" applyProtection="0"/>
    <xf numFmtId="195" fontId="0" fillId="0" borderId="0" applyFont="0" applyFill="0" applyBorder="0" applyAlignment="0" applyProtection="0"/>
    <xf numFmtId="24" fontId="0" fillId="0" borderId="0" applyFont="0" applyFill="0" applyBorder="0" applyAlignment="0" applyProtection="0"/>
    <xf numFmtId="24" fontId="0" fillId="0" borderId="0" applyFont="0" applyFill="0" applyBorder="0" applyAlignment="0" applyProtection="0"/>
    <xf numFmtId="24" fontId="0" fillId="0" borderId="0" applyFont="0" applyFill="0" applyBorder="0" applyAlignment="0" applyProtection="0"/>
    <xf numFmtId="9" fontId="0" fillId="0" borderId="0" applyFont="0" applyFill="0" applyBorder="0" applyAlignment="0" applyProtection="0"/>
    <xf numFmtId="24" fontId="101" fillId="0" borderId="0" applyFont="0" applyFill="0" applyBorder="0" applyAlignment="0" applyProtection="0"/>
    <xf numFmtId="14" fontId="226" fillId="0" borderId="0" applyFont="0" applyFill="0" applyBorder="0" applyAlignment="0"/>
    <xf numFmtId="9" fontId="0" fillId="0" borderId="0" applyFont="0" applyFill="0" applyBorder="0" applyAlignment="0" applyProtection="0"/>
    <xf numFmtId="9" fontId="0" fillId="0" borderId="0" applyFont="0" applyFill="0" applyBorder="0" applyAlignment="0" applyProtection="0"/>
    <xf numFmtId="24" fontId="101" fillId="0" borderId="0" applyFont="0" applyFill="0" applyBorder="0" applyAlignment="0" applyProtection="0"/>
    <xf numFmtId="24" fontId="101" fillId="0" borderId="0" applyFont="0" applyFill="0" applyBorder="0" applyAlignment="0" applyProtection="0"/>
    <xf numFmtId="0" fontId="14" fillId="0" borderId="0">
      <alignment vertical="center"/>
    </xf>
    <xf numFmtId="0" fontId="14" fillId="0" borderId="0">
      <alignment vertical="center"/>
    </xf>
    <xf numFmtId="9" fontId="14" fillId="0" borderId="0" applyFont="0" applyFill="0" applyBorder="0" applyAlignment="0" applyProtection="0">
      <alignment vertical="center"/>
    </xf>
    <xf numFmtId="9" fontId="0" fillId="0" borderId="0" applyFont="0" applyFill="0" applyBorder="0" applyAlignment="0" applyProtection="0"/>
    <xf numFmtId="24" fontId="101" fillId="0" borderId="0" applyFont="0" applyFill="0" applyBorder="0" applyAlignment="0" applyProtection="0"/>
    <xf numFmtId="9" fontId="0" fillId="0" borderId="0" applyFont="0" applyFill="0" applyBorder="0" applyAlignment="0" applyProtection="0"/>
    <xf numFmtId="24" fontId="101" fillId="0" borderId="0" applyFont="0" applyFill="0" applyBorder="0" applyAlignment="0" applyProtection="0"/>
    <xf numFmtId="9" fontId="0" fillId="0" borderId="0" applyFont="0" applyFill="0" applyBorder="0" applyAlignment="0" applyProtection="0"/>
    <xf numFmtId="24" fontId="101" fillId="0" borderId="0" applyFont="0" applyFill="0" applyBorder="0" applyAlignment="0" applyProtection="0"/>
    <xf numFmtId="9" fontId="0" fillId="0" borderId="0" applyFont="0" applyFill="0" applyBorder="0" applyAlignment="0" applyProtection="0">
      <alignment vertical="center"/>
    </xf>
    <xf numFmtId="24" fontId="0" fillId="0" borderId="0" applyFont="0" applyFill="0" applyBorder="0" applyAlignment="0" applyProtection="0"/>
    <xf numFmtId="9" fontId="0" fillId="0" borderId="0" applyFont="0" applyFill="0" applyBorder="0" applyAlignment="0" applyProtection="0">
      <alignment vertical="center"/>
    </xf>
    <xf numFmtId="24" fontId="0" fillId="0" borderId="0" applyFont="0" applyFill="0" applyBorder="0" applyAlignment="0" applyProtection="0"/>
    <xf numFmtId="0" fontId="14" fillId="0" borderId="0"/>
    <xf numFmtId="9" fontId="0" fillId="0" borderId="0" applyFont="0" applyFill="0" applyBorder="0" applyAlignment="0" applyProtection="0">
      <alignment vertical="center"/>
    </xf>
    <xf numFmtId="24" fontId="101" fillId="0" borderId="0" applyFont="0" applyFill="0" applyBorder="0" applyAlignment="0" applyProtection="0"/>
    <xf numFmtId="9" fontId="14" fillId="0" borderId="0" applyFont="0" applyFill="0" applyBorder="0" applyAlignment="0" applyProtection="0">
      <alignment vertical="center"/>
    </xf>
    <xf numFmtId="24" fontId="101" fillId="0" borderId="0" applyFont="0" applyFill="0" applyBorder="0" applyAlignment="0" applyProtection="0"/>
    <xf numFmtId="9" fontId="0" fillId="0" borderId="0" applyFont="0" applyFill="0" applyBorder="0" applyAlignment="0" applyProtection="0"/>
    <xf numFmtId="24" fontId="101" fillId="0" borderId="0" applyFont="0" applyFill="0" applyBorder="0" applyAlignment="0" applyProtection="0"/>
    <xf numFmtId="0" fontId="14" fillId="0" borderId="0">
      <alignment vertical="center"/>
    </xf>
    <xf numFmtId="0" fontId="2" fillId="0" borderId="0"/>
    <xf numFmtId="9" fontId="0" fillId="0" borderId="0" applyFont="0" applyFill="0" applyBorder="0" applyAlignment="0" applyProtection="0"/>
    <xf numFmtId="24" fontId="101" fillId="0" borderId="0" applyFont="0" applyFill="0" applyBorder="0" applyAlignment="0" applyProtection="0"/>
    <xf numFmtId="0" fontId="14" fillId="0" borderId="0">
      <alignment vertical="center"/>
    </xf>
    <xf numFmtId="0" fontId="2" fillId="0" borderId="0"/>
    <xf numFmtId="9" fontId="0" fillId="0" borderId="0" applyFont="0" applyFill="0" applyBorder="0" applyAlignment="0" applyProtection="0"/>
    <xf numFmtId="24" fontId="101" fillId="0" borderId="0" applyFont="0" applyFill="0" applyBorder="0" applyAlignment="0" applyProtection="0"/>
    <xf numFmtId="0" fontId="14" fillId="0" borderId="0">
      <alignment vertical="center"/>
    </xf>
    <xf numFmtId="0" fontId="2" fillId="0" borderId="0"/>
    <xf numFmtId="9" fontId="0" fillId="0" borderId="0" applyFont="0" applyFill="0" applyBorder="0" applyAlignment="0" applyProtection="0"/>
    <xf numFmtId="24" fontId="101" fillId="0" borderId="0" applyFont="0" applyFill="0" applyBorder="0" applyAlignment="0" applyProtection="0"/>
    <xf numFmtId="9" fontId="0" fillId="0" borderId="0" applyFont="0" applyFill="0" applyBorder="0" applyAlignment="0" applyProtection="0"/>
    <xf numFmtId="24" fontId="0" fillId="0" borderId="0" applyFont="0" applyFill="0" applyBorder="0" applyAlignment="0" applyProtection="0"/>
    <xf numFmtId="9" fontId="0" fillId="0" borderId="0" applyFont="0" applyFill="0" applyBorder="0" applyAlignment="0" applyProtection="0"/>
    <xf numFmtId="24" fontId="101" fillId="0" borderId="0" applyFont="0" applyFill="0" applyBorder="0" applyAlignment="0" applyProtection="0"/>
    <xf numFmtId="9" fontId="0" fillId="0" borderId="0" applyFont="0" applyFill="0" applyBorder="0" applyAlignment="0" applyProtection="0"/>
    <xf numFmtId="24" fontId="0" fillId="0" borderId="0" applyFont="0" applyFill="0" applyBorder="0" applyAlignment="0" applyProtection="0"/>
    <xf numFmtId="9" fontId="0" fillId="0" borderId="0" applyFont="0" applyFill="0" applyBorder="0" applyAlignment="0" applyProtection="0"/>
    <xf numFmtId="24" fontId="0" fillId="0" borderId="0" applyFont="0" applyFill="0" applyBorder="0" applyAlignment="0" applyProtection="0"/>
    <xf numFmtId="24" fontId="0" fillId="0" borderId="0" applyFont="0" applyFill="0" applyBorder="0" applyAlignment="0" applyProtection="0"/>
    <xf numFmtId="24" fontId="0" fillId="0" borderId="0" applyFont="0" applyFill="0" applyBorder="0" applyAlignment="0" applyProtection="0"/>
    <xf numFmtId="0" fontId="88" fillId="0" borderId="0" applyNumberFormat="0" applyFont="0" applyFill="0" applyBorder="0" applyAlignment="0" applyProtection="0">
      <alignment horizontal="left"/>
    </xf>
    <xf numFmtId="25" fontId="0" fillId="0" borderId="0" applyFont="0" applyFill="0" applyBorder="0" applyAlignment="0" applyProtection="0"/>
    <xf numFmtId="0" fontId="0" fillId="0" borderId="0" applyNumberFormat="0" applyFont="0" applyFill="0" applyBorder="0" applyAlignment="0" applyProtection="0">
      <alignment horizontal="left"/>
    </xf>
    <xf numFmtId="25" fontId="0" fillId="0" borderId="0" applyFont="0" applyFill="0" applyBorder="0" applyAlignment="0" applyProtection="0"/>
    <xf numFmtId="0" fontId="0" fillId="0" borderId="0" applyNumberFormat="0" applyFont="0" applyFill="0" applyBorder="0" applyAlignment="0" applyProtection="0">
      <alignment horizontal="left"/>
    </xf>
    <xf numFmtId="25" fontId="0" fillId="0" borderId="0" applyFont="0" applyFill="0" applyBorder="0" applyAlignment="0" applyProtection="0"/>
    <xf numFmtId="25" fontId="0" fillId="0" borderId="0" applyFont="0" applyFill="0" applyBorder="0" applyAlignment="0" applyProtection="0"/>
    <xf numFmtId="25" fontId="0" fillId="0" borderId="0" applyFont="0" applyFill="0" applyBorder="0" applyAlignment="0" applyProtection="0"/>
    <xf numFmtId="0" fontId="14" fillId="0" borderId="0" applyNumberFormat="0" applyFill="0" applyBorder="0" applyAlignment="0" applyProtection="0"/>
    <xf numFmtId="25" fontId="0" fillId="0" borderId="0" applyFont="0" applyFill="0" applyBorder="0" applyAlignment="0" applyProtection="0"/>
    <xf numFmtId="25" fontId="0" fillId="0" borderId="0" applyFont="0" applyFill="0" applyBorder="0" applyAlignment="0" applyProtection="0"/>
    <xf numFmtId="0" fontId="14" fillId="0" borderId="0" applyNumberFormat="0" applyFill="0" applyBorder="0" applyAlignment="0" applyProtection="0"/>
    <xf numFmtId="25" fontId="0" fillId="0" borderId="0" applyFont="0" applyFill="0" applyBorder="0" applyAlignment="0" applyProtection="0"/>
    <xf numFmtId="25" fontId="0" fillId="0" borderId="0" applyFont="0" applyFill="0" applyBorder="0" applyAlignment="0" applyProtection="0"/>
    <xf numFmtId="25" fontId="101" fillId="0" borderId="0" applyFont="0" applyFill="0" applyBorder="0" applyAlignment="0" applyProtection="0"/>
    <xf numFmtId="25" fontId="101" fillId="0" borderId="0" applyFont="0" applyFill="0" applyBorder="0" applyAlignment="0" applyProtection="0"/>
    <xf numFmtId="25" fontId="101" fillId="0" borderId="0" applyFont="0" applyFill="0" applyBorder="0" applyAlignment="0" applyProtection="0"/>
    <xf numFmtId="9" fontId="14" fillId="0" borderId="0" applyFont="0" applyFill="0" applyBorder="0" applyAlignment="0" applyProtection="0">
      <alignment vertical="center"/>
    </xf>
    <xf numFmtId="25" fontId="101" fillId="0" borderId="0" applyFont="0" applyFill="0" applyBorder="0" applyAlignment="0" applyProtection="0"/>
    <xf numFmtId="25" fontId="101" fillId="0" borderId="0" applyFont="0" applyFill="0" applyBorder="0" applyAlignment="0" applyProtection="0"/>
    <xf numFmtId="25" fontId="0" fillId="0" borderId="0" applyFont="0" applyFill="0" applyBorder="0" applyAlignment="0" applyProtection="0"/>
    <xf numFmtId="25" fontId="101" fillId="0" borderId="0" applyFont="0" applyFill="0" applyBorder="0" applyAlignment="0" applyProtection="0"/>
    <xf numFmtId="25" fontId="0" fillId="0" borderId="0" applyFont="0" applyFill="0" applyBorder="0" applyAlignment="0" applyProtection="0"/>
    <xf numFmtId="25" fontId="0" fillId="0" borderId="0" applyFont="0" applyFill="0" applyBorder="0" applyAlignment="0" applyProtection="0"/>
    <xf numFmtId="25" fontId="0" fillId="0" borderId="0" applyFont="0" applyFill="0" applyBorder="0" applyAlignment="0" applyProtection="0"/>
    <xf numFmtId="200" fontId="6" fillId="0" borderId="0" applyFont="0" applyFill="0" applyBorder="0" applyAlignment="0" applyProtection="0"/>
    <xf numFmtId="225" fontId="174" fillId="0" borderId="0" applyFont="0" applyFill="0" applyBorder="0" applyAlignment="0" applyProtection="0"/>
    <xf numFmtId="225" fontId="0" fillId="0" borderId="0" applyFont="0" applyFill="0" applyBorder="0" applyAlignment="0" applyProtection="0"/>
    <xf numFmtId="0" fontId="141" fillId="2" borderId="0" applyNumberFormat="0" applyBorder="0" applyAlignment="0" applyProtection="0">
      <alignment vertical="center"/>
    </xf>
    <xf numFmtId="225" fontId="0" fillId="0" borderId="0" applyFont="0" applyFill="0" applyBorder="0" applyAlignment="0" applyProtection="0"/>
    <xf numFmtId="0" fontId="0" fillId="0" borderId="0" applyNumberFormat="0" applyFont="0" applyFill="0" applyBorder="0" applyAlignment="0" applyProtection="0"/>
    <xf numFmtId="225" fontId="0" fillId="0" borderId="0" applyFont="0" applyFill="0" applyBorder="0" applyAlignment="0" applyProtection="0"/>
    <xf numFmtId="201" fontId="174" fillId="0" borderId="0" applyFont="0" applyFill="0" applyBorder="0" applyAlignment="0" applyProtection="0"/>
    <xf numFmtId="0" fontId="0" fillId="0" borderId="0" applyNumberFormat="0" applyFont="0" applyFill="0" applyBorder="0" applyAlignment="0" applyProtection="0">
      <alignment horizontal="left"/>
    </xf>
    <xf numFmtId="201" fontId="0" fillId="0" borderId="0" applyFont="0" applyFill="0" applyBorder="0" applyAlignment="0" applyProtection="0"/>
    <xf numFmtId="191" fontId="1" fillId="0" borderId="0" applyFont="0" applyFill="0" applyBorder="0" applyAlignment="0" applyProtection="0"/>
    <xf numFmtId="201" fontId="0" fillId="0" borderId="0" applyFont="0" applyFill="0" applyBorder="0" applyAlignment="0" applyProtection="0"/>
    <xf numFmtId="201" fontId="0" fillId="0" borderId="0" applyFont="0" applyFill="0" applyBorder="0" applyAlignment="0" applyProtection="0"/>
    <xf numFmtId="191" fontId="1" fillId="0" borderId="0" applyFont="0" applyFill="0" applyBorder="0" applyAlignment="0" applyProtection="0"/>
    <xf numFmtId="196" fontId="101" fillId="0" borderId="0" applyFont="0" applyFill="0" applyBorder="0" applyAlignment="0" applyProtection="0"/>
    <xf numFmtId="0" fontId="120" fillId="6" borderId="75" applyNumberFormat="0" applyAlignment="0" applyProtection="0">
      <alignment vertical="center"/>
    </xf>
    <xf numFmtId="196" fontId="0" fillId="0" borderId="0" applyFont="0" applyFill="0" applyBorder="0" applyAlignment="0" applyProtection="0"/>
    <xf numFmtId="0" fontId="2" fillId="0" borderId="0"/>
    <xf numFmtId="0" fontId="14" fillId="0" borderId="0">
      <alignment vertical="center"/>
    </xf>
    <xf numFmtId="196" fontId="0" fillId="0" borderId="0" applyFont="0" applyFill="0" applyBorder="0" applyAlignment="0" applyProtection="0"/>
    <xf numFmtId="184" fontId="14" fillId="0" borderId="0" applyNumberFormat="0" applyFill="0" applyBorder="0" applyAlignment="0" applyProtection="0">
      <alignment horizontal="left"/>
    </xf>
    <xf numFmtId="196" fontId="0" fillId="0" borderId="0" applyFont="0" applyFill="0" applyBorder="0" applyAlignment="0" applyProtection="0"/>
    <xf numFmtId="0" fontId="88" fillId="0" borderId="0"/>
    <xf numFmtId="0" fontId="14" fillId="0" borderId="0">
      <alignment vertical="center"/>
    </xf>
    <xf numFmtId="196" fontId="0" fillId="0" borderId="0" applyFont="0" applyFill="0" applyBorder="0" applyAlignment="0" applyProtection="0"/>
    <xf numFmtId="196" fontId="0" fillId="0" borderId="0" applyFont="0" applyFill="0" applyBorder="0" applyAlignment="0" applyProtection="0"/>
    <xf numFmtId="0" fontId="2" fillId="0" borderId="0"/>
    <xf numFmtId="196" fontId="0" fillId="0" borderId="0" applyFont="0" applyFill="0" applyBorder="0" applyAlignment="0" applyProtection="0"/>
    <xf numFmtId="182" fontId="14" fillId="16" borderId="0"/>
    <xf numFmtId="196" fontId="0" fillId="0" borderId="0" applyFont="0" applyFill="0" applyBorder="0" applyAlignment="0" applyProtection="0"/>
    <xf numFmtId="0" fontId="88" fillId="0" borderId="0"/>
    <xf numFmtId="0" fontId="0" fillId="0" borderId="0" applyNumberFormat="0" applyFont="0" applyFill="0" applyBorder="0" applyAlignment="0" applyProtection="0"/>
    <xf numFmtId="0" fontId="2" fillId="0" borderId="0"/>
    <xf numFmtId="196" fontId="0" fillId="0" borderId="0" applyFont="0" applyFill="0" applyBorder="0" applyAlignment="0" applyProtection="0"/>
    <xf numFmtId="0" fontId="120" fillId="6" borderId="75" applyNumberFormat="0" applyAlignment="0" applyProtection="0">
      <alignment vertical="center"/>
    </xf>
    <xf numFmtId="0" fontId="0" fillId="0" borderId="0" applyNumberFormat="0" applyFont="0" applyFill="0" applyBorder="0" applyAlignment="0" applyProtection="0"/>
    <xf numFmtId="196" fontId="101" fillId="0" borderId="0" applyFont="0" applyFill="0" applyBorder="0" applyAlignment="0" applyProtection="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59" fillId="0" borderId="78" applyNumberFormat="0" applyFill="0" applyAlignment="0" applyProtection="0">
      <alignment vertical="center"/>
    </xf>
    <xf numFmtId="0" fontId="2" fillId="0" borderId="0"/>
    <xf numFmtId="0" fontId="0" fillId="0" borderId="0" applyNumberFormat="0" applyFont="0" applyFill="0" applyBorder="0" applyAlignment="0" applyProtection="0"/>
    <xf numFmtId="196" fontId="0" fillId="0" borderId="0" applyFont="0" applyFill="0" applyBorder="0" applyAlignment="0" applyProtection="0"/>
    <xf numFmtId="0" fontId="2" fillId="0" borderId="0"/>
    <xf numFmtId="0" fontId="120" fillId="6" borderId="75" applyNumberFormat="0" applyAlignment="0" applyProtection="0">
      <alignment vertical="center"/>
    </xf>
    <xf numFmtId="0" fontId="2" fillId="0" borderId="0"/>
    <xf numFmtId="196" fontId="0" fillId="0" borderId="0" applyFont="0" applyFill="0" applyBorder="0" applyAlignment="0" applyProtection="0"/>
    <xf numFmtId="0" fontId="2" fillId="0" borderId="0"/>
    <xf numFmtId="0" fontId="120" fillId="6" borderId="75" applyNumberFormat="0" applyAlignment="0" applyProtection="0">
      <alignment vertical="center"/>
    </xf>
    <xf numFmtId="0" fontId="14" fillId="0" borderId="0">
      <alignment vertical="center"/>
    </xf>
    <xf numFmtId="196" fontId="101" fillId="0" borderId="0" applyFont="0" applyFill="0" applyBorder="0" applyAlignment="0" applyProtection="0"/>
    <xf numFmtId="0" fontId="100" fillId="2" borderId="0" applyNumberFormat="0" applyBorder="0" applyAlignment="0" applyProtection="0">
      <alignment vertical="center"/>
    </xf>
    <xf numFmtId="0" fontId="2" fillId="0" borderId="0"/>
    <xf numFmtId="196" fontId="0" fillId="0" borderId="0" applyFont="0" applyFill="0" applyBorder="0" applyAlignment="0" applyProtection="0"/>
    <xf numFmtId="0" fontId="120" fillId="6" borderId="75" applyNumberFormat="0" applyAlignment="0" applyProtection="0">
      <alignment vertical="center"/>
    </xf>
    <xf numFmtId="0" fontId="2" fillId="0" borderId="0"/>
    <xf numFmtId="196" fontId="0" fillId="0" borderId="0" applyFont="0" applyFill="0" applyBorder="0" applyAlignment="0" applyProtection="0"/>
    <xf numFmtId="0" fontId="0" fillId="0" borderId="0" applyNumberFormat="0" applyFont="0" applyFill="0" applyBorder="0" applyAlignment="0" applyProtection="0"/>
    <xf numFmtId="196" fontId="0" fillId="0" borderId="0" applyFont="0" applyFill="0" applyBorder="0" applyAlignment="0" applyProtection="0"/>
    <xf numFmtId="0" fontId="2" fillId="0" borderId="0"/>
    <xf numFmtId="196" fontId="0" fillId="0" borderId="0" applyFont="0" applyFill="0" applyBorder="0" applyAlignment="0" applyProtection="0"/>
    <xf numFmtId="196" fontId="0" fillId="0" borderId="0" applyFont="0" applyFill="0" applyBorder="0" applyAlignment="0" applyProtection="0"/>
    <xf numFmtId="196" fontId="0" fillId="0" borderId="0" applyFont="0" applyFill="0" applyBorder="0" applyAlignment="0" applyProtection="0"/>
    <xf numFmtId="219" fontId="14" fillId="0" borderId="0"/>
    <xf numFmtId="219" fontId="14" fillId="0" borderId="0"/>
    <xf numFmtId="182" fontId="14" fillId="16" borderId="0"/>
    <xf numFmtId="219" fontId="14" fillId="0" borderId="0"/>
    <xf numFmtId="219" fontId="14" fillId="0" borderId="0"/>
    <xf numFmtId="219" fontId="14" fillId="0" borderId="0"/>
    <xf numFmtId="270" fontId="1" fillId="13" borderId="0" applyFont="0" applyBorder="0"/>
    <xf numFmtId="0" fontId="14" fillId="0" borderId="0">
      <alignment vertical="center"/>
    </xf>
    <xf numFmtId="225" fontId="0" fillId="0" borderId="0" applyFont="0" applyFill="0" applyBorder="0" applyAlignment="0" applyProtection="0"/>
    <xf numFmtId="0" fontId="2" fillId="0" borderId="0"/>
    <xf numFmtId="201" fontId="0" fillId="0" borderId="0" applyFont="0" applyFill="0" applyBorder="0" applyAlignment="0" applyProtection="0"/>
    <xf numFmtId="0" fontId="2" fillId="0" borderId="0"/>
    <xf numFmtId="0" fontId="14" fillId="0" borderId="0">
      <alignment vertical="center"/>
    </xf>
    <xf numFmtId="0" fontId="14" fillId="0" borderId="0">
      <alignment vertical="center"/>
    </xf>
    <xf numFmtId="264" fontId="0" fillId="0" borderId="0" applyFont="0" applyFill="0" applyBorder="0" applyAlignment="0" applyProtection="0"/>
    <xf numFmtId="0" fontId="14" fillId="0" borderId="0">
      <alignment vertical="center"/>
    </xf>
    <xf numFmtId="0" fontId="14" fillId="0" borderId="0">
      <alignment vertical="center"/>
    </xf>
    <xf numFmtId="39" fontId="0" fillId="0" borderId="0"/>
    <xf numFmtId="271" fontId="0" fillId="0" borderId="0" applyFont="0" applyFill="0" applyBorder="0" applyAlignment="0" applyProtection="0"/>
    <xf numFmtId="0" fontId="129" fillId="0" borderId="14" applyNumberFormat="0">
      <alignment horizontal="right" wrapText="1"/>
    </xf>
    <xf numFmtId="15" fontId="88" fillId="0" borderId="0"/>
    <xf numFmtId="15" fontId="88" fillId="0" borderId="0"/>
    <xf numFmtId="198" fontId="167" fillId="0" borderId="0" applyFont="0" applyFill="0" applyBorder="0" applyAlignment="0" applyProtection="0">
      <alignment vertical="center"/>
    </xf>
    <xf numFmtId="0" fontId="14" fillId="0" borderId="0">
      <alignment vertical="center"/>
    </xf>
    <xf numFmtId="198" fontId="0" fillId="0" borderId="0" applyFont="0" applyFill="0" applyBorder="0" applyAlignment="0" applyProtection="0">
      <alignment vertical="center"/>
    </xf>
    <xf numFmtId="198" fontId="0" fillId="0" borderId="0" applyFont="0" applyFill="0" applyBorder="0" applyAlignment="0" applyProtection="0">
      <alignment vertical="center"/>
    </xf>
    <xf numFmtId="198" fontId="0" fillId="0" borderId="0" applyFont="0" applyFill="0" applyBorder="0" applyAlignment="0" applyProtection="0">
      <alignment vertical="center"/>
    </xf>
    <xf numFmtId="176" fontId="14" fillId="12" borderId="0"/>
    <xf numFmtId="176" fontId="14" fillId="12" borderId="0"/>
    <xf numFmtId="260" fontId="1" fillId="0" borderId="0" applyFont="0" applyFill="0" applyBorder="0" applyAlignment="0" applyProtection="0"/>
    <xf numFmtId="246"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272" fontId="1" fillId="0" borderId="0" applyFont="0" applyFill="0" applyBorder="0" applyAlignment="0" applyProtection="0"/>
    <xf numFmtId="0" fontId="0" fillId="0" borderId="0" applyNumberFormat="0" applyFont="0" applyFill="0" applyBorder="0" applyAlignment="0" applyProtection="0"/>
    <xf numFmtId="0" fontId="1" fillId="0" borderId="0" applyFont="0" applyFill="0" applyBorder="0" applyAlignment="0" applyProtection="0"/>
    <xf numFmtId="41" fontId="1" fillId="0" borderId="0" applyFont="0" applyFill="0" applyBorder="0" applyAlignment="0" applyProtection="0"/>
    <xf numFmtId="4" fontId="89" fillId="0" borderId="0" applyFont="0" applyFill="0" applyBorder="0" applyAlignment="0" applyProtection="0"/>
    <xf numFmtId="0" fontId="221" fillId="0" borderId="0">
      <protection locked="0"/>
    </xf>
    <xf numFmtId="0" fontId="129" fillId="0" borderId="14" applyNumberFormat="0">
      <alignment horizontal="right" wrapText="1"/>
    </xf>
    <xf numFmtId="186" fontId="14" fillId="0" borderId="0"/>
    <xf numFmtId="186" fontId="14" fillId="0" borderId="0"/>
    <xf numFmtId="0" fontId="88" fillId="0" borderId="0"/>
    <xf numFmtId="186" fontId="14" fillId="0" borderId="0"/>
    <xf numFmtId="0" fontId="0" fillId="0" borderId="38" applyNumberFormat="0" applyFont="0" applyFill="0" applyAlignment="0" applyProtection="0"/>
    <xf numFmtId="0" fontId="136" fillId="0" borderId="0" applyNumberFormat="0" applyFill="0" applyBorder="0" applyAlignment="0" applyProtection="0"/>
    <xf numFmtId="182" fontId="14" fillId="16" borderId="0"/>
    <xf numFmtId="0" fontId="136" fillId="0" borderId="0" applyNumberFormat="0" applyFill="0" applyBorder="0" applyAlignment="0" applyProtection="0"/>
    <xf numFmtId="0" fontId="190" fillId="0" borderId="0">
      <protection locked="0"/>
    </xf>
    <xf numFmtId="209" fontId="1" fillId="0" borderId="0" applyFill="0" applyBorder="0" applyAlignment="0"/>
    <xf numFmtId="209" fontId="1" fillId="0" borderId="0" applyFill="0" applyBorder="0" applyAlignment="0"/>
    <xf numFmtId="209" fontId="1" fillId="0" borderId="0" applyFill="0" applyBorder="0" applyAlignment="0"/>
    <xf numFmtId="0" fontId="95" fillId="21" borderId="0" applyNumberFormat="0" applyBorder="0" applyAlignment="0" applyProtection="0">
      <alignment vertical="center"/>
    </xf>
    <xf numFmtId="209" fontId="1" fillId="0" borderId="0" applyFill="0" applyBorder="0" applyAlignment="0"/>
    <xf numFmtId="209" fontId="1" fillId="0" borderId="0" applyFill="0" applyBorder="0" applyAlignment="0"/>
    <xf numFmtId="221" fontId="1" fillId="0" borderId="0" applyFill="0" applyBorder="0" applyAlignment="0"/>
    <xf numFmtId="195" fontId="1" fillId="0" borderId="0" applyFill="0" applyBorder="0" applyAlignment="0"/>
    <xf numFmtId="176" fontId="14" fillId="12" borderId="0"/>
    <xf numFmtId="0" fontId="227" fillId="0" borderId="0" applyNumberFormat="0" applyAlignment="0">
      <alignment horizontal="left"/>
    </xf>
    <xf numFmtId="0" fontId="227" fillId="0" borderId="0" applyNumberFormat="0" applyAlignment="0">
      <alignment horizontal="left"/>
    </xf>
    <xf numFmtId="0" fontId="24" fillId="0" borderId="0">
      <alignment horizontal="left"/>
    </xf>
    <xf numFmtId="0" fontId="100" fillId="2" borderId="0" applyNumberFormat="0" applyBorder="0" applyAlignment="0" applyProtection="0">
      <alignment vertical="center"/>
    </xf>
    <xf numFmtId="0" fontId="103" fillId="5" borderId="7"/>
    <xf numFmtId="0" fontId="123" fillId="22" borderId="0" applyNumberFormat="0" applyBorder="0" applyAlignment="0" applyProtection="0">
      <alignment vertical="center"/>
    </xf>
    <xf numFmtId="0" fontId="116" fillId="2" borderId="0" applyNumberFormat="0" applyBorder="0" applyAlignment="0" applyProtection="0">
      <alignment vertical="center"/>
    </xf>
    <xf numFmtId="0" fontId="100" fillId="2" borderId="0" applyNumberFormat="0" applyBorder="0" applyAlignment="0" applyProtection="0">
      <alignment vertical="center"/>
    </xf>
    <xf numFmtId="0" fontId="103" fillId="5" borderId="7"/>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03" fillId="5" borderId="7"/>
    <xf numFmtId="39" fontId="0"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200" fontId="6" fillId="0" borderId="0" applyFont="0" applyFill="0" applyBorder="0" applyAlignment="0" applyProtection="0"/>
    <xf numFmtId="200" fontId="6" fillId="0" borderId="0" applyFont="0" applyFill="0" applyBorder="0" applyAlignment="0" applyProtection="0"/>
    <xf numFmtId="200" fontId="6" fillId="0" borderId="0" applyFont="0" applyFill="0" applyBorder="0" applyAlignment="0" applyProtection="0"/>
    <xf numFmtId="0" fontId="0" fillId="0" borderId="0" applyNumberFormat="0" applyFont="0" applyFill="0" applyBorder="0" applyAlignment="0" applyProtection="0"/>
    <xf numFmtId="200" fontId="6" fillId="0" borderId="0" applyFont="0" applyFill="0" applyBorder="0" applyAlignment="0" applyProtection="0"/>
    <xf numFmtId="200" fontId="6" fillId="0" borderId="0" applyFont="0" applyFill="0" applyBorder="0" applyAlignment="0" applyProtection="0"/>
    <xf numFmtId="200" fontId="6" fillId="0" borderId="0" applyFont="0" applyFill="0" applyBorder="0" applyAlignment="0" applyProtection="0"/>
    <xf numFmtId="49" fontId="128" fillId="0" borderId="0" applyFill="0" applyBorder="0" applyAlignment="0"/>
    <xf numFmtId="200" fontId="6" fillId="0" borderId="0" applyFont="0" applyFill="0" applyBorder="0" applyAlignment="0" applyProtection="0"/>
    <xf numFmtId="200" fontId="6" fillId="0" borderId="0" applyFont="0" applyFill="0" applyBorder="0" applyAlignment="0" applyProtection="0"/>
    <xf numFmtId="242" fontId="128" fillId="0" borderId="0" applyFill="0" applyBorder="0" applyAlignment="0"/>
    <xf numFmtId="200" fontId="6" fillId="0" borderId="0" applyFont="0" applyFill="0" applyBorder="0" applyAlignment="0" applyProtection="0"/>
    <xf numFmtId="255" fontId="1" fillId="0" borderId="0" applyFill="0" applyBorder="0" applyAlignment="0"/>
    <xf numFmtId="0" fontId="0" fillId="0" borderId="0" applyNumberFormat="0" applyFont="0" applyFill="0" applyBorder="0" applyAlignment="0" applyProtection="0"/>
    <xf numFmtId="200" fontId="6" fillId="0" borderId="0" applyFont="0" applyFill="0" applyBorder="0" applyAlignment="0" applyProtection="0"/>
    <xf numFmtId="0" fontId="112" fillId="24" borderId="74" applyNumberFormat="0" applyAlignment="0" applyProtection="0">
      <alignment vertical="center"/>
    </xf>
    <xf numFmtId="200" fontId="6"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0" fontId="117" fillId="0" borderId="76" applyNumberFormat="0" applyFill="0" applyAlignment="0" applyProtection="0">
      <alignment vertical="center"/>
    </xf>
    <xf numFmtId="200" fontId="6" fillId="0" borderId="0" applyFont="0" applyFill="0" applyBorder="0" applyAlignment="0" applyProtection="0"/>
    <xf numFmtId="0" fontId="104" fillId="0" borderId="79" applyNumberFormat="0" applyFill="0" applyAlignment="0" applyProtection="0">
      <alignment vertical="center"/>
    </xf>
    <xf numFmtId="200" fontId="6" fillId="0" borderId="0" applyFont="0" applyFill="0" applyBorder="0" applyAlignment="0" applyProtection="0"/>
    <xf numFmtId="182" fontId="14" fillId="16" borderId="0"/>
    <xf numFmtId="0" fontId="132" fillId="0" borderId="81" applyNumberFormat="0" applyFill="0" applyAlignment="0" applyProtection="0">
      <alignment vertical="center"/>
    </xf>
    <xf numFmtId="200" fontId="6" fillId="0" borderId="0" applyFont="0" applyFill="0" applyBorder="0" applyAlignment="0" applyProtection="0"/>
    <xf numFmtId="176" fontId="14" fillId="16" borderId="0"/>
    <xf numFmtId="200" fontId="6" fillId="0" borderId="0" applyFont="0" applyFill="0" applyBorder="0" applyAlignment="0" applyProtection="0"/>
    <xf numFmtId="182" fontId="14" fillId="16" borderId="0"/>
    <xf numFmtId="200" fontId="0" fillId="0" borderId="0" applyFont="0" applyFill="0" applyBorder="0" applyAlignment="0" applyProtection="0"/>
    <xf numFmtId="200" fontId="0" fillId="0" borderId="0" applyFont="0" applyFill="0" applyBorder="0" applyAlignment="0" applyProtection="0"/>
    <xf numFmtId="200" fontId="0" fillId="0" borderId="0" applyFont="0" applyFill="0" applyBorder="0" applyAlignment="0" applyProtection="0"/>
    <xf numFmtId="200" fontId="6" fillId="0" borderId="0" applyFont="0" applyFill="0" applyBorder="0" applyAlignment="0" applyProtection="0"/>
    <xf numFmtId="0" fontId="123" fillId="22" borderId="0" applyNumberFormat="0" applyBorder="0" applyAlignment="0" applyProtection="0">
      <alignment vertical="center"/>
    </xf>
    <xf numFmtId="200" fontId="0" fillId="0" borderId="0" applyFont="0" applyFill="0" applyBorder="0" applyAlignment="0" applyProtection="0"/>
    <xf numFmtId="0" fontId="130" fillId="0" borderId="80" applyNumberFormat="0" applyFill="0" applyAlignment="0" applyProtection="0">
      <alignment vertical="center"/>
    </xf>
    <xf numFmtId="200" fontId="0" fillId="0" borderId="0" applyFont="0" applyFill="0" applyBorder="0" applyAlignment="0" applyProtection="0"/>
    <xf numFmtId="0" fontId="188" fillId="0" borderId="0" applyNumberFormat="0" applyFill="0" applyBorder="0" applyAlignment="0" applyProtection="0"/>
    <xf numFmtId="0" fontId="95" fillId="19" borderId="0" applyNumberFormat="0" applyBorder="0" applyAlignment="0" applyProtection="0">
      <alignment vertical="center"/>
    </xf>
    <xf numFmtId="0" fontId="0" fillId="0" borderId="0" applyNumberFormat="0" applyFill="0" applyBorder="0" applyAlignment="0" applyProtection="0"/>
    <xf numFmtId="0" fontId="0" fillId="0" borderId="0" applyNumberFormat="0" applyFont="0" applyFill="0" applyBorder="0" applyAlignment="0" applyProtection="0"/>
    <xf numFmtId="0" fontId="0" fillId="0" borderId="0" applyNumberFormat="0" applyFill="0" applyBorder="0" applyAlignment="0" applyProtection="0"/>
    <xf numFmtId="0" fontId="1" fillId="0" borderId="0">
      <protection locked="0"/>
    </xf>
    <xf numFmtId="0" fontId="1" fillId="0" borderId="0">
      <protection locked="0"/>
    </xf>
    <xf numFmtId="0" fontId="1" fillId="0" borderId="0">
      <protection locked="0"/>
    </xf>
    <xf numFmtId="0" fontId="14" fillId="0" borderId="0"/>
    <xf numFmtId="0" fontId="1" fillId="0" borderId="0">
      <protection locked="0"/>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 fillId="0" borderId="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4" fillId="0" borderId="0"/>
    <xf numFmtId="0" fontId="122" fillId="22" borderId="0" applyNumberFormat="0" applyBorder="0" applyAlignment="0" applyProtection="0">
      <alignment vertical="center"/>
    </xf>
    <xf numFmtId="0" fontId="1" fillId="0" borderId="0"/>
    <xf numFmtId="0" fontId="1" fillId="0" borderId="0"/>
    <xf numFmtId="0" fontId="1" fillId="0" borderId="0"/>
    <xf numFmtId="39" fontId="14" fillId="0" borderId="0"/>
    <xf numFmtId="0" fontId="1" fillId="0" borderId="0">
      <protection locked="0"/>
    </xf>
    <xf numFmtId="0" fontId="1" fillId="0" borderId="0">
      <protection locked="0"/>
    </xf>
    <xf numFmtId="224" fontId="1" fillId="0" borderId="0">
      <protection locked="0"/>
    </xf>
    <xf numFmtId="224" fontId="1" fillId="0" borderId="0">
      <protection locked="0"/>
    </xf>
    <xf numFmtId="224" fontId="1" fillId="0" borderId="0">
      <protection locked="0"/>
    </xf>
    <xf numFmtId="0" fontId="97" fillId="0" borderId="0" applyNumberFormat="0" applyFill="0" applyBorder="0" applyAlignment="0" applyProtection="0">
      <alignment vertical="center"/>
    </xf>
    <xf numFmtId="0" fontId="221" fillId="0" borderId="0">
      <protection locked="0"/>
    </xf>
    <xf numFmtId="0" fontId="95" fillId="30" borderId="0" applyNumberFormat="0" applyBorder="0" applyAlignment="0" applyProtection="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228" fillId="0" borderId="0" applyNumberFormat="0" applyFill="0" applyBorder="0" applyAlignment="0" applyProtection="0">
      <alignment vertical="top"/>
      <protection locked="0"/>
    </xf>
    <xf numFmtId="215" fontId="80" fillId="0" borderId="0">
      <alignment horizontal="right"/>
    </xf>
    <xf numFmtId="187" fontId="1" fillId="0" borderId="0" applyFont="0" applyFill="0" applyBorder="0" applyAlignment="0" applyProtection="0"/>
    <xf numFmtId="253" fontId="1" fillId="0" borderId="0" applyFont="0" applyFill="0" applyBorder="0" applyAlignment="0" applyProtection="0"/>
    <xf numFmtId="233" fontId="1" fillId="0" borderId="0" applyFont="0" applyFill="0" applyBorder="0" applyAlignment="0" applyProtection="0"/>
    <xf numFmtId="0" fontId="1" fillId="0" borderId="0"/>
    <xf numFmtId="0" fontId="1" fillId="0" borderId="0"/>
    <xf numFmtId="0" fontId="95" fillId="19" borderId="0" applyNumberFormat="0" applyBorder="0" applyAlignment="0" applyProtection="0">
      <alignment vertical="center"/>
    </xf>
    <xf numFmtId="223" fontId="14" fillId="0" borderId="0" applyFont="0" applyFill="0" applyBorder="0" applyAlignment="0" applyProtection="0"/>
    <xf numFmtId="0" fontId="14" fillId="0" borderId="0">
      <alignment vertical="center"/>
    </xf>
    <xf numFmtId="0" fontId="1" fillId="0" borderId="0"/>
    <xf numFmtId="0" fontId="104" fillId="0" borderId="0" applyNumberFormat="0" applyFill="0" applyBorder="0" applyAlignment="0" applyProtection="0">
      <alignment vertical="center"/>
    </xf>
    <xf numFmtId="0" fontId="185" fillId="2" borderId="0" applyNumberFormat="0" applyBorder="0" applyAlignment="0" applyProtection="0"/>
    <xf numFmtId="0" fontId="92" fillId="0" borderId="0" applyNumberFormat="0" applyFill="0">
      <alignment horizontal="left" vertical="center"/>
    </xf>
    <xf numFmtId="0" fontId="123" fillId="22" borderId="0" applyNumberFormat="0" applyBorder="0" applyAlignment="0" applyProtection="0">
      <alignment vertical="center"/>
    </xf>
    <xf numFmtId="0" fontId="103" fillId="13" borderId="0" applyNumberFormat="0" applyBorder="0" applyAlignment="0" applyProtection="0"/>
    <xf numFmtId="0" fontId="14" fillId="0" borderId="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38" fontId="103" fillId="13" borderId="0" applyNumberFormat="0" applyBorder="0" applyAlignment="0" applyProtection="0"/>
    <xf numFmtId="38" fontId="103" fillId="13" borderId="0" applyNumberFormat="0" applyBorder="0" applyAlignment="0" applyProtection="0"/>
    <xf numFmtId="38" fontId="103" fillId="13" borderId="0" applyNumberFormat="0" applyBorder="0" applyAlignment="0" applyProtection="0"/>
    <xf numFmtId="182" fontId="14" fillId="12" borderId="0"/>
    <xf numFmtId="38" fontId="103" fillId="13" borderId="0" applyNumberFormat="0" applyBorder="0" applyAlignment="0" applyProtection="0"/>
    <xf numFmtId="182" fontId="14" fillId="12" borderId="0"/>
    <xf numFmtId="38" fontId="103" fillId="13" borderId="0" applyNumberFormat="0" applyBorder="0" applyAlignment="0" applyProtection="0"/>
    <xf numFmtId="182" fontId="14" fillId="12" borderId="0"/>
    <xf numFmtId="38" fontId="103" fillId="13" borderId="0" applyNumberFormat="0" applyBorder="0" applyAlignment="0" applyProtection="0"/>
    <xf numFmtId="182" fontId="14" fillId="12" borderId="0"/>
    <xf numFmtId="0" fontId="103" fillId="13" borderId="0" applyNumberFormat="0" applyBorder="0" applyAlignment="0" applyProtection="0"/>
    <xf numFmtId="182" fontId="14" fillId="12" borderId="0"/>
    <xf numFmtId="0" fontId="103" fillId="13" borderId="0" applyNumberFormat="0" applyBorder="0" applyAlignment="0" applyProtection="0"/>
    <xf numFmtId="0" fontId="0" fillId="0" borderId="0" applyNumberFormat="0" applyFont="0" applyFill="0" applyBorder="0" applyAlignment="0" applyProtection="0"/>
    <xf numFmtId="0" fontId="103" fillId="13" borderId="0" applyNumberFormat="0" applyBorder="0" applyAlignment="0" applyProtection="0"/>
    <xf numFmtId="0" fontId="2" fillId="0" borderId="0" applyFill="0" applyBorder="0" applyAlignment="0"/>
    <xf numFmtId="38" fontId="103" fillId="13" borderId="0" applyNumberFormat="0" applyBorder="0" applyAlignment="0" applyProtection="0"/>
    <xf numFmtId="0" fontId="14" fillId="0" borderId="0" applyNumberFormat="0" applyFill="0" applyBorder="0" applyAlignment="0" applyProtection="0">
      <alignment horizontal="left"/>
    </xf>
    <xf numFmtId="38" fontId="103" fillId="13" borderId="0" applyNumberFormat="0" applyBorder="0" applyAlignment="0" applyProtection="0"/>
    <xf numFmtId="38" fontId="103" fillId="13" borderId="0" applyNumberFormat="0" applyBorder="0" applyAlignment="0" applyProtection="0"/>
    <xf numFmtId="39" fontId="14" fillId="0" borderId="0"/>
    <xf numFmtId="38" fontId="103" fillId="13" borderId="0" applyNumberFormat="0" applyBorder="0" applyAlignment="0" applyProtection="0"/>
    <xf numFmtId="38" fontId="180" fillId="0" borderId="0"/>
    <xf numFmtId="38" fontId="103" fillId="13" borderId="0" applyNumberFormat="0" applyBorder="0" applyAlignment="0" applyProtection="0"/>
    <xf numFmtId="38"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0" fillId="0" borderId="0">
      <alignment horizontal="centerContinuous"/>
    </xf>
    <xf numFmtId="0" fontId="103" fillId="13" borderId="0" applyNumberFormat="0" applyBorder="0" applyAlignment="0" applyProtection="0"/>
    <xf numFmtId="0" fontId="103" fillId="13" borderId="0" applyNumberFormat="0" applyBorder="0" applyAlignment="0" applyProtection="0"/>
    <xf numFmtId="38" fontId="103" fillId="13" borderId="0" applyNumberFormat="0" applyBorder="0" applyAlignment="0" applyProtection="0"/>
    <xf numFmtId="38" fontId="103" fillId="13" borderId="0" applyNumberFormat="0" applyBorder="0" applyAlignment="0" applyProtection="0"/>
    <xf numFmtId="0" fontId="176" fillId="22" borderId="0" applyNumberFormat="0" applyBorder="0" applyAlignment="0" applyProtection="0">
      <alignment vertical="center"/>
    </xf>
    <xf numFmtId="0" fontId="103" fillId="13" borderId="0" applyNumberFormat="0" applyBorder="0" applyAlignment="0" applyProtection="0"/>
    <xf numFmtId="0" fontId="103" fillId="13" borderId="0" applyNumberFormat="0" applyBorder="0" applyAlignment="0" applyProtection="0"/>
    <xf numFmtId="0" fontId="193" fillId="0" borderId="0">
      <alignment horizontal="left"/>
    </xf>
    <xf numFmtId="0" fontId="184" fillId="0" borderId="93" applyNumberFormat="0" applyAlignment="0" applyProtection="0">
      <alignment horizontal="left" vertical="center"/>
    </xf>
    <xf numFmtId="0" fontId="184" fillId="0" borderId="93" applyNumberFormat="0" applyAlignment="0" applyProtection="0">
      <alignment horizontal="left" vertical="center"/>
    </xf>
    <xf numFmtId="0" fontId="204" fillId="0" borderId="0" applyNumberFormat="0" applyFill="0"/>
    <xf numFmtId="0" fontId="229" fillId="0" borderId="82" applyNumberFormat="0" applyFill="0" applyAlignment="0" applyProtection="0"/>
    <xf numFmtId="0" fontId="0" fillId="17" borderId="71" applyNumberFormat="0" applyFont="0" applyAlignment="0" applyProtection="0">
      <alignment vertical="center"/>
    </xf>
    <xf numFmtId="0" fontId="204" fillId="0" borderId="0" applyNumberFormat="0" applyFill="0"/>
    <xf numFmtId="0" fontId="0" fillId="17" borderId="71" applyNumberFormat="0" applyFont="0" applyAlignment="0" applyProtection="0">
      <alignment vertical="center"/>
    </xf>
    <xf numFmtId="0" fontId="204" fillId="0" borderId="0" applyNumberFormat="0" applyFill="0"/>
    <xf numFmtId="0" fontId="0" fillId="17" borderId="71" applyNumberFormat="0" applyFont="0" applyAlignment="0" applyProtection="0">
      <alignment vertical="center"/>
    </xf>
    <xf numFmtId="0" fontId="173" fillId="0" borderId="81" applyNumberFormat="0" applyFill="0" applyAlignment="0" applyProtection="0"/>
    <xf numFmtId="0" fontId="0" fillId="17" borderId="71" applyNumberFormat="0" applyFont="0" applyAlignment="0" applyProtection="0">
      <alignment vertical="center"/>
    </xf>
    <xf numFmtId="0" fontId="173" fillId="0" borderId="0" applyNumberFormat="0" applyFill="0" applyBorder="0" applyAlignment="0" applyProtection="0"/>
    <xf numFmtId="0" fontId="0" fillId="17" borderId="71" applyNumberFormat="0" applyFont="0" applyAlignment="0" applyProtection="0">
      <alignment vertical="center"/>
    </xf>
    <xf numFmtId="0" fontId="205" fillId="0" borderId="0" applyProtection="0"/>
    <xf numFmtId="0" fontId="205" fillId="0" borderId="0" applyProtection="0"/>
    <xf numFmtId="0" fontId="205" fillId="0" borderId="0" applyProtection="0"/>
    <xf numFmtId="0" fontId="205" fillId="0" borderId="0" applyProtection="0"/>
    <xf numFmtId="0" fontId="129" fillId="0" borderId="14" applyNumberFormat="0">
      <alignment horizontal="right" wrapText="1"/>
    </xf>
    <xf numFmtId="0" fontId="129" fillId="0" borderId="14" applyNumberFormat="0">
      <alignment horizontal="right" wrapText="1"/>
    </xf>
    <xf numFmtId="176" fontId="14" fillId="12" borderId="0"/>
    <xf numFmtId="0" fontId="129" fillId="0" borderId="14" applyNumberFormat="0">
      <alignment horizontal="right" wrapText="1"/>
    </xf>
    <xf numFmtId="0" fontId="184" fillId="0" borderId="0" applyProtection="0"/>
    <xf numFmtId="0" fontId="184" fillId="0" borderId="0" applyProtection="0"/>
    <xf numFmtId="0" fontId="184" fillId="0" borderId="0" applyProtection="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262" fontId="0" fillId="0" borderId="0" applyFont="0" applyFill="0" applyBorder="0" applyAlignment="0"/>
    <xf numFmtId="0" fontId="230" fillId="0" borderId="0" applyNumberFormat="0" applyFill="0" applyBorder="0" applyAlignment="0" applyProtection="0">
      <alignment vertical="top"/>
      <protection locked="0"/>
    </xf>
    <xf numFmtId="0" fontId="0" fillId="0" borderId="0">
      <alignment horizontal="centerContinuous"/>
    </xf>
    <xf numFmtId="9" fontId="111" fillId="0" borderId="0" applyNumberFormat="0" applyFill="0" applyBorder="0" applyAlignment="0">
      <protection locked="0"/>
    </xf>
    <xf numFmtId="0" fontId="230" fillId="0" borderId="0" applyNumberFormat="0" applyFill="0" applyBorder="0" applyAlignment="0" applyProtection="0">
      <alignment vertical="top"/>
      <protection locked="0"/>
    </xf>
    <xf numFmtId="0" fontId="230" fillId="0" borderId="0" applyNumberFormat="0" applyFill="0" applyBorder="0" applyAlignment="0" applyProtection="0">
      <alignment vertical="top"/>
      <protection locked="0"/>
    </xf>
    <xf numFmtId="0" fontId="0" fillId="0" borderId="0" applyNumberFormat="0" applyFont="0" applyFill="0" applyBorder="0" applyAlignment="0" applyProtection="0"/>
    <xf numFmtId="0" fontId="220" fillId="0" borderId="0" applyNumberFormat="0" applyFill="0" applyBorder="0" applyAlignment="0" applyProtection="0">
      <alignment vertical="top"/>
      <protection locked="0"/>
    </xf>
    <xf numFmtId="0" fontId="220" fillId="0" borderId="0" applyNumberFormat="0" applyFill="0" applyBorder="0" applyAlignment="0" applyProtection="0">
      <alignment vertical="top"/>
      <protection locked="0"/>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220" fillId="0" borderId="0" applyNumberFormat="0" applyFill="0" applyBorder="0" applyAlignment="0" applyProtection="0">
      <alignment vertical="top"/>
      <protection locked="0"/>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vertical="top"/>
      <protection locked="0"/>
    </xf>
    <xf numFmtId="0" fontId="103" fillId="6" borderId="7" applyNumberFormat="0" applyBorder="0" applyAlignment="0" applyProtection="0"/>
    <xf numFmtId="176" fontId="14" fillId="12" borderId="0"/>
    <xf numFmtId="0" fontId="0" fillId="0" borderId="0" applyFont="0" applyFill="0">
      <alignment horizontal="fill"/>
    </xf>
    <xf numFmtId="0" fontId="0" fillId="0" borderId="0" applyFont="0" applyFill="0">
      <alignment horizontal="fill"/>
    </xf>
    <xf numFmtId="0" fontId="103" fillId="6" borderId="7" applyNumberFormat="0" applyBorder="0" applyAlignment="0" applyProtection="0"/>
    <xf numFmtId="0" fontId="0" fillId="0" borderId="0">
      <alignment horizontal="centerContinuous"/>
    </xf>
    <xf numFmtId="0" fontId="103" fillId="6" borderId="7" applyNumberFormat="0" applyBorder="0" applyAlignment="0" applyProtection="0"/>
    <xf numFmtId="0" fontId="0" fillId="17" borderId="71" applyNumberFormat="0" applyFont="0" applyAlignment="0" applyProtection="0">
      <alignment vertical="center"/>
    </xf>
    <xf numFmtId="0" fontId="103" fillId="6" borderId="7" applyNumberFormat="0" applyBorder="0" applyAlignment="0" applyProtection="0"/>
    <xf numFmtId="0" fontId="2" fillId="0" borderId="0" applyFill="0" applyBorder="0" applyAlignment="0"/>
    <xf numFmtId="0" fontId="14" fillId="0" borderId="0">
      <alignment vertical="center"/>
    </xf>
    <xf numFmtId="0" fontId="103" fillId="6" borderId="7" applyNumberFormat="0" applyBorder="0" applyAlignment="0" applyProtection="0"/>
    <xf numFmtId="0" fontId="0" fillId="0" borderId="0" applyNumberFormat="0" applyFont="0" applyFill="0" applyBorder="0" applyAlignment="0" applyProtection="0"/>
    <xf numFmtId="0" fontId="103" fillId="6" borderId="7" applyNumberFormat="0" applyBorder="0" applyAlignment="0" applyProtection="0"/>
    <xf numFmtId="0" fontId="103" fillId="6" borderId="7" applyNumberFormat="0" applyBorder="0" applyAlignment="0" applyProtection="0"/>
    <xf numFmtId="0" fontId="103" fillId="6" borderId="7" applyNumberFormat="0" applyBorder="0" applyAlignment="0" applyProtection="0"/>
    <xf numFmtId="10" fontId="103" fillId="6" borderId="7" applyNumberFormat="0" applyBorder="0" applyAlignment="0" applyProtection="0"/>
    <xf numFmtId="182" fontId="14" fillId="16" borderId="0"/>
    <xf numFmtId="10" fontId="103" fillId="6" borderId="7" applyNumberFormat="0" applyBorder="0" applyAlignment="0" applyProtection="0"/>
    <xf numFmtId="10" fontId="103" fillId="6" borderId="7" applyNumberFormat="0" applyBorder="0" applyAlignment="0" applyProtection="0"/>
    <xf numFmtId="10" fontId="103" fillId="6" borderId="7" applyNumberFormat="0" applyBorder="0" applyAlignment="0" applyProtection="0"/>
    <xf numFmtId="10" fontId="103" fillId="6" borderId="7" applyNumberFormat="0" applyBorder="0" applyAlignment="0" applyProtection="0"/>
    <xf numFmtId="0" fontId="103" fillId="6" borderId="7" applyNumberFormat="0" applyBorder="0" applyAlignment="0" applyProtection="0"/>
    <xf numFmtId="10" fontId="103" fillId="6" borderId="7" applyNumberFormat="0" applyBorder="0" applyAlignment="0" applyProtection="0"/>
    <xf numFmtId="10" fontId="103" fillId="6" borderId="7" applyNumberFormat="0" applyBorder="0" applyAlignment="0" applyProtection="0"/>
    <xf numFmtId="10" fontId="103" fillId="6" borderId="7" applyNumberFormat="0" applyBorder="0" applyAlignment="0" applyProtection="0"/>
    <xf numFmtId="10" fontId="103" fillId="6" borderId="7" applyNumberFormat="0" applyBorder="0" applyAlignment="0" applyProtection="0"/>
    <xf numFmtId="10" fontId="103" fillId="6" borderId="7" applyNumberFormat="0" applyBorder="0" applyAlignment="0" applyProtection="0"/>
    <xf numFmtId="10" fontId="103" fillId="6" borderId="7" applyNumberFormat="0" applyBorder="0" applyAlignment="0" applyProtection="0"/>
    <xf numFmtId="0" fontId="103" fillId="6" borderId="7" applyNumberFormat="0" applyBorder="0" applyAlignment="0" applyProtection="0"/>
    <xf numFmtId="0" fontId="123" fillId="22" borderId="0" applyNumberFormat="0" applyBorder="0" applyAlignment="0" applyProtection="0">
      <alignment vertical="center"/>
    </xf>
    <xf numFmtId="10" fontId="103" fillId="6" borderId="7" applyNumberFormat="0" applyBorder="0" applyAlignment="0" applyProtection="0"/>
    <xf numFmtId="0" fontId="123" fillId="22" borderId="0" applyNumberFormat="0" applyBorder="0" applyAlignment="0" applyProtection="0">
      <alignment vertical="center"/>
    </xf>
    <xf numFmtId="0" fontId="103" fillId="6" borderId="7" applyNumberFormat="0" applyBorder="0" applyAlignment="0" applyProtection="0"/>
    <xf numFmtId="0" fontId="103" fillId="6" borderId="7" applyNumberFormat="0" applyBorder="0" applyAlignment="0" applyProtection="0"/>
    <xf numFmtId="0" fontId="103" fillId="6" borderId="7" applyNumberFormat="0" applyBorder="0" applyAlignment="0" applyProtection="0"/>
    <xf numFmtId="10" fontId="103" fillId="6" borderId="7" applyNumberFormat="0" applyBorder="0" applyAlignment="0" applyProtection="0"/>
    <xf numFmtId="10" fontId="103" fillId="6" borderId="7" applyNumberFormat="0" applyBorder="0" applyAlignment="0" applyProtection="0"/>
    <xf numFmtId="177" fontId="172" fillId="0" borderId="0"/>
    <xf numFmtId="182" fontId="14" fillId="12" borderId="0"/>
    <xf numFmtId="39" fontId="14" fillId="0" borderId="0"/>
    <xf numFmtId="182" fontId="14" fillId="12" borderId="0"/>
    <xf numFmtId="182" fontId="14" fillId="12" borderId="0"/>
    <xf numFmtId="0" fontId="104" fillId="0" borderId="0" applyNumberFormat="0" applyFill="0" applyBorder="0" applyAlignment="0" applyProtection="0">
      <alignment vertical="center"/>
    </xf>
    <xf numFmtId="182" fontId="14" fillId="12" borderId="0"/>
    <xf numFmtId="0" fontId="0" fillId="0" borderId="0" applyNumberFormat="0" applyFont="0" applyFill="0" applyBorder="0" applyAlignment="0" applyProtection="0"/>
    <xf numFmtId="176" fontId="14" fillId="12" borderId="0"/>
    <xf numFmtId="39" fontId="14" fillId="0" borderId="0"/>
    <xf numFmtId="39" fontId="14" fillId="0" borderId="0"/>
    <xf numFmtId="0" fontId="104" fillId="0" borderId="0" applyNumberFormat="0" applyFill="0" applyBorder="0" applyAlignment="0" applyProtection="0">
      <alignment vertical="center"/>
    </xf>
    <xf numFmtId="176" fontId="14" fillId="12" borderId="0"/>
    <xf numFmtId="43" fontId="14" fillId="0" borderId="0" applyFont="0" applyFill="0" applyBorder="0" applyAlignment="0" applyProtection="0">
      <alignment vertical="center"/>
    </xf>
    <xf numFmtId="182" fontId="14" fillId="12" borderId="0"/>
    <xf numFmtId="182" fontId="14" fillId="12" borderId="0"/>
    <xf numFmtId="0" fontId="0" fillId="0" borderId="0" applyNumberFormat="0" applyFont="0" applyFill="0" applyBorder="0" applyAlignment="0" applyProtection="0"/>
    <xf numFmtId="182" fontId="14" fillId="12" borderId="0"/>
    <xf numFmtId="182" fontId="14" fillId="12" borderId="0"/>
    <xf numFmtId="176" fontId="14" fillId="12" borderId="0"/>
    <xf numFmtId="39" fontId="14" fillId="0" borderId="0"/>
    <xf numFmtId="39" fontId="14" fillId="0" borderId="0"/>
    <xf numFmtId="176" fontId="14" fillId="12" borderId="0"/>
    <xf numFmtId="182" fontId="14" fillId="12" borderId="0"/>
    <xf numFmtId="176" fontId="14" fillId="12" borderId="0"/>
    <xf numFmtId="0" fontId="0" fillId="0" borderId="0" applyNumberFormat="0" applyFont="0" applyFill="0" applyBorder="0" applyAlignment="0" applyProtection="0"/>
    <xf numFmtId="0" fontId="0" fillId="0" borderId="0" applyNumberFormat="0" applyFont="0" applyFill="0" applyBorder="0" applyAlignment="0" applyProtection="0"/>
    <xf numFmtId="182" fontId="14" fillId="12" borderId="0"/>
    <xf numFmtId="0" fontId="0" fillId="0" borderId="0" applyNumberFormat="0" applyFont="0" applyFill="0" applyBorder="0" applyAlignment="0" applyProtection="0"/>
    <xf numFmtId="176" fontId="14" fillId="12" borderId="0"/>
    <xf numFmtId="182" fontId="14" fillId="12" borderId="0"/>
    <xf numFmtId="176" fontId="14" fillId="12" borderId="0"/>
    <xf numFmtId="176" fontId="14" fillId="12" borderId="0"/>
    <xf numFmtId="176" fontId="14" fillId="12" borderId="0"/>
    <xf numFmtId="182" fontId="14" fillId="12" borderId="0"/>
    <xf numFmtId="39" fontId="14" fillId="0" borderId="0"/>
    <xf numFmtId="176" fontId="14" fillId="12" borderId="0"/>
    <xf numFmtId="176" fontId="14" fillId="12" borderId="0"/>
    <xf numFmtId="176" fontId="14" fillId="12" borderId="0"/>
    <xf numFmtId="182" fontId="14" fillId="12" borderId="0"/>
    <xf numFmtId="182" fontId="14" fillId="12" borderId="0"/>
    <xf numFmtId="176" fontId="14" fillId="12" borderId="0"/>
    <xf numFmtId="176" fontId="14" fillId="12" borderId="0"/>
    <xf numFmtId="176" fontId="14" fillId="12" borderId="0"/>
    <xf numFmtId="176" fontId="14" fillId="12" borderId="0"/>
    <xf numFmtId="241" fontId="0" fillId="0" borderId="0" applyFont="0" applyFill="0" applyBorder="0" applyAlignment="0" applyProtection="0"/>
    <xf numFmtId="0" fontId="0" fillId="0" borderId="0" applyNumberFormat="0" applyFont="0" applyFill="0" applyBorder="0" applyAlignment="0" applyProtection="0"/>
    <xf numFmtId="182" fontId="14" fillId="12" borderId="0"/>
    <xf numFmtId="176" fontId="14" fillId="12" borderId="0"/>
    <xf numFmtId="176" fontId="14" fillId="12" borderId="0"/>
    <xf numFmtId="184" fontId="14" fillId="0" borderId="0" applyNumberFormat="0" applyFill="0" applyBorder="0" applyAlignment="0" applyProtection="0">
      <alignment horizontal="left"/>
    </xf>
    <xf numFmtId="0" fontId="100" fillId="2" borderId="0" applyNumberFormat="0" applyBorder="0" applyAlignment="0" applyProtection="0">
      <alignment vertical="center"/>
    </xf>
    <xf numFmtId="176" fontId="14" fillId="12" borderId="0"/>
    <xf numFmtId="0" fontId="0" fillId="0" borderId="0" applyNumberFormat="0" applyFont="0" applyFill="0" applyBorder="0" applyAlignment="0" applyProtection="0"/>
    <xf numFmtId="184" fontId="14" fillId="0" borderId="0" applyNumberFormat="0" applyFill="0" applyBorder="0" applyAlignment="0" applyProtection="0">
      <alignment horizontal="left"/>
    </xf>
    <xf numFmtId="176" fontId="14" fillId="12" borderId="0"/>
    <xf numFmtId="176" fontId="14" fillId="12" borderId="0"/>
    <xf numFmtId="176" fontId="14" fillId="12" borderId="0"/>
    <xf numFmtId="184" fontId="14" fillId="0" borderId="0" applyNumberFormat="0" applyFill="0" applyBorder="0" applyAlignment="0" applyProtection="0">
      <alignment horizontal="left"/>
    </xf>
    <xf numFmtId="176" fontId="14" fillId="12" borderId="0"/>
    <xf numFmtId="176" fontId="14" fillId="12" borderId="0"/>
    <xf numFmtId="176" fontId="14" fillId="12" borderId="0"/>
    <xf numFmtId="0" fontId="95" fillId="21" borderId="0" applyNumberFormat="0" applyBorder="0" applyAlignment="0" applyProtection="0">
      <alignment vertical="center"/>
    </xf>
    <xf numFmtId="176" fontId="14" fillId="12" borderId="0"/>
    <xf numFmtId="0" fontId="95" fillId="21" borderId="0" applyNumberFormat="0" applyBorder="0" applyAlignment="0" applyProtection="0">
      <alignment vertical="center"/>
    </xf>
    <xf numFmtId="176" fontId="14" fillId="12" borderId="0"/>
    <xf numFmtId="176" fontId="14" fillId="12" borderId="0"/>
    <xf numFmtId="0" fontId="95" fillId="21" borderId="0" applyNumberFormat="0" applyBorder="0" applyAlignment="0" applyProtection="0">
      <alignment vertical="center"/>
    </xf>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0" fontId="14" fillId="0" borderId="0"/>
    <xf numFmtId="176" fontId="14" fillId="12" borderId="0"/>
    <xf numFmtId="0" fontId="14" fillId="0" borderId="0">
      <alignment vertical="center"/>
    </xf>
    <xf numFmtId="176" fontId="14" fillId="12" borderId="0"/>
    <xf numFmtId="0" fontId="2" fillId="0" borderId="0"/>
    <xf numFmtId="176" fontId="14" fillId="12" borderId="0"/>
    <xf numFmtId="176" fontId="14" fillId="12" borderId="0"/>
    <xf numFmtId="176" fontId="14" fillId="12" borderId="0"/>
    <xf numFmtId="176" fontId="14" fillId="12" borderId="0"/>
    <xf numFmtId="182" fontId="14" fillId="12" borderId="0"/>
    <xf numFmtId="176" fontId="14" fillId="12" borderId="0"/>
    <xf numFmtId="176" fontId="14" fillId="12" borderId="0"/>
    <xf numFmtId="0" fontId="0" fillId="0" borderId="0" applyNumberFormat="0" applyFont="0" applyFill="0" applyBorder="0" applyAlignment="0" applyProtection="0"/>
    <xf numFmtId="176" fontId="14" fillId="12" borderId="0"/>
    <xf numFmtId="9" fontId="6" fillId="0" borderId="0" applyFont="0" applyFill="0" applyBorder="0" applyAlignment="0" applyProtection="0"/>
    <xf numFmtId="0" fontId="0" fillId="0" borderId="0" applyNumberFormat="0" applyFont="0" applyFill="0" applyBorder="0" applyAlignment="0" applyProtection="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0" fontId="14" fillId="0" borderId="0"/>
    <xf numFmtId="182" fontId="14" fillId="12" borderId="0"/>
    <xf numFmtId="182" fontId="14" fillId="12" borderId="0"/>
    <xf numFmtId="0" fontId="0" fillId="0" borderId="0" applyNumberFormat="0" applyFont="0" applyFill="0" applyBorder="0" applyAlignment="0" applyProtection="0"/>
    <xf numFmtId="0" fontId="0" fillId="0" borderId="0" applyNumberFormat="0" applyFont="0" applyFill="0" applyBorder="0" applyAlignment="0" applyProtection="0"/>
    <xf numFmtId="176" fontId="14" fillId="12" borderId="0"/>
    <xf numFmtId="0" fontId="94" fillId="18" borderId="0" applyNumberFormat="0" applyFont="0" applyBorder="0" applyAlignment="0" applyProtection="0">
      <alignment horizontal="right"/>
    </xf>
    <xf numFmtId="0" fontId="94" fillId="18" borderId="0" applyNumberFormat="0" applyFont="0" applyBorder="0" applyAlignment="0" applyProtection="0">
      <alignment horizontal="right"/>
    </xf>
    <xf numFmtId="182" fontId="14" fillId="12" borderId="0"/>
    <xf numFmtId="0" fontId="99" fillId="0" borderId="0">
      <alignment vertical="center"/>
    </xf>
    <xf numFmtId="182" fontId="14" fillId="12" borderId="0"/>
    <xf numFmtId="184" fontId="14" fillId="0" borderId="0" applyNumberFormat="0" applyFill="0" applyBorder="0" applyAlignment="0" applyProtection="0">
      <alignment horizontal="left"/>
    </xf>
    <xf numFmtId="182" fontId="14" fillId="12" borderId="0"/>
    <xf numFmtId="176" fontId="14" fillId="12" borderId="0"/>
    <xf numFmtId="176" fontId="14" fillId="12" borderId="0"/>
    <xf numFmtId="182" fontId="14" fillId="12" borderId="0"/>
    <xf numFmtId="0" fontId="99" fillId="0" borderId="0">
      <alignment vertical="center"/>
    </xf>
    <xf numFmtId="182" fontId="14" fillId="12" borderId="0"/>
    <xf numFmtId="0" fontId="14" fillId="0" borderId="0" applyNumberFormat="0" applyFill="0" applyBorder="0" applyAlignment="0" applyProtection="0">
      <alignment horizontal="left"/>
    </xf>
    <xf numFmtId="176" fontId="14" fillId="12" borderId="0"/>
    <xf numFmtId="176" fontId="14" fillId="12" borderId="0"/>
    <xf numFmtId="182" fontId="14" fillId="12" borderId="0"/>
    <xf numFmtId="0" fontId="99" fillId="0" borderId="0">
      <alignment vertical="center"/>
    </xf>
    <xf numFmtId="0" fontId="99" fillId="0" borderId="0">
      <alignment vertical="center"/>
    </xf>
    <xf numFmtId="182" fontId="14" fillId="12" borderId="0"/>
    <xf numFmtId="182" fontId="14" fillId="12" borderId="0"/>
    <xf numFmtId="176" fontId="14" fillId="12" borderId="0"/>
    <xf numFmtId="0" fontId="123" fillId="22" borderId="0" applyNumberFormat="0" applyBorder="0" applyAlignment="0" applyProtection="0">
      <alignment vertical="center"/>
    </xf>
    <xf numFmtId="176" fontId="14" fillId="12" borderId="0"/>
    <xf numFmtId="182" fontId="14" fillId="12" borderId="0"/>
    <xf numFmtId="9" fontId="0" fillId="0" borderId="0" applyFont="0" applyFill="0" applyBorder="0" applyAlignment="0" applyProtection="0"/>
    <xf numFmtId="0" fontId="99" fillId="0" borderId="0">
      <alignment vertical="center"/>
    </xf>
    <xf numFmtId="0" fontId="99" fillId="0" borderId="0">
      <alignment vertical="center"/>
    </xf>
    <xf numFmtId="182" fontId="14" fillId="12" borderId="0"/>
    <xf numFmtId="9" fontId="0" fillId="0" borderId="0" applyFont="0" applyFill="0" applyBorder="0" applyAlignment="0" applyProtection="0"/>
    <xf numFmtId="0" fontId="92" fillId="0" borderId="0" applyNumberFormat="0" applyFill="0">
      <alignment horizontal="left" vertical="center"/>
    </xf>
    <xf numFmtId="176" fontId="14" fillId="12" borderId="0"/>
    <xf numFmtId="176" fontId="14" fillId="12" borderId="0"/>
    <xf numFmtId="0" fontId="92" fillId="0" borderId="0" applyNumberFormat="0" applyFill="0">
      <alignment horizontal="left" vertical="center"/>
    </xf>
    <xf numFmtId="182" fontId="14" fillId="12" borderId="0"/>
    <xf numFmtId="176" fontId="14" fillId="12" borderId="0"/>
    <xf numFmtId="176" fontId="14" fillId="12" borderId="0"/>
    <xf numFmtId="176" fontId="14" fillId="12" borderId="0"/>
    <xf numFmtId="176" fontId="14" fillId="12" borderId="0"/>
    <xf numFmtId="182" fontId="14" fillId="12" borderId="0"/>
    <xf numFmtId="0" fontId="99" fillId="0" borderId="0">
      <alignment vertical="center"/>
    </xf>
    <xf numFmtId="0" fontId="99" fillId="0" borderId="0">
      <alignment vertical="center"/>
    </xf>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0" fontId="93" fillId="0" borderId="72" applyNumberFormat="0" applyFill="0" applyAlignment="0" applyProtection="0">
      <alignment vertical="center"/>
    </xf>
    <xf numFmtId="176" fontId="14" fillId="12" borderId="0"/>
    <xf numFmtId="176" fontId="14" fillId="12" borderId="0"/>
    <xf numFmtId="0" fontId="93" fillId="0" borderId="72" applyNumberFormat="0" applyFill="0" applyAlignment="0" applyProtection="0">
      <alignment vertical="center"/>
    </xf>
    <xf numFmtId="176" fontId="14" fillId="12" borderId="0"/>
    <xf numFmtId="176" fontId="14" fillId="12" borderId="0"/>
    <xf numFmtId="176" fontId="14" fillId="12" borderId="0"/>
    <xf numFmtId="176" fontId="14" fillId="12" borderId="0"/>
    <xf numFmtId="176" fontId="14" fillId="12" borderId="0"/>
    <xf numFmtId="176" fontId="14" fillId="12" borderId="0"/>
    <xf numFmtId="184" fontId="14" fillId="0" borderId="0" applyNumberFormat="0" applyFill="0" applyBorder="0" applyAlignment="0" applyProtection="0">
      <alignment horizontal="left"/>
    </xf>
    <xf numFmtId="0" fontId="14" fillId="0" borderId="0">
      <alignment vertical="center"/>
    </xf>
    <xf numFmtId="176" fontId="14" fillId="12" borderId="0"/>
    <xf numFmtId="176" fontId="14" fillId="12" borderId="0"/>
    <xf numFmtId="176" fontId="14" fillId="12" borderId="0"/>
    <xf numFmtId="0" fontId="0" fillId="0" borderId="0" applyNumberFormat="0" applyFont="0" applyFill="0" applyBorder="0" applyAlignment="0" applyProtection="0"/>
    <xf numFmtId="0" fontId="2" fillId="0" borderId="0"/>
    <xf numFmtId="176" fontId="14" fillId="12" borderId="0"/>
    <xf numFmtId="176" fontId="14" fillId="12" borderId="0"/>
    <xf numFmtId="176" fontId="14" fillId="12" borderId="0"/>
    <xf numFmtId="176" fontId="14" fillId="12" borderId="0"/>
    <xf numFmtId="0" fontId="14" fillId="0" borderId="0">
      <alignment vertical="center"/>
    </xf>
    <xf numFmtId="176" fontId="14" fillId="12" borderId="0"/>
    <xf numFmtId="176" fontId="14" fillId="12" borderId="0"/>
    <xf numFmtId="176" fontId="14" fillId="12" borderId="0"/>
    <xf numFmtId="176" fontId="14" fillId="12" borderId="0"/>
    <xf numFmtId="176" fontId="14" fillId="12" borderId="0"/>
    <xf numFmtId="0" fontId="14" fillId="0" borderId="0" applyNumberFormat="0" applyFill="0" applyBorder="0" applyAlignment="0" applyProtection="0"/>
    <xf numFmtId="176" fontId="14" fillId="12" borderId="0"/>
    <xf numFmtId="176" fontId="14" fillId="12" borderId="0"/>
    <xf numFmtId="0" fontId="2" fillId="0" borderId="0"/>
    <xf numFmtId="0" fontId="0" fillId="0" borderId="0" applyNumberFormat="0" applyFont="0" applyFill="0" applyBorder="0" applyAlignment="0" applyProtection="0"/>
    <xf numFmtId="0" fontId="14" fillId="0" borderId="0"/>
    <xf numFmtId="176" fontId="14" fillId="12" borderId="0"/>
    <xf numFmtId="176" fontId="14" fillId="12" borderId="0"/>
    <xf numFmtId="0" fontId="2" fillId="0" borderId="0"/>
    <xf numFmtId="176" fontId="14" fillId="12" borderId="0"/>
    <xf numFmtId="176" fontId="14" fillId="12" borderId="0"/>
    <xf numFmtId="0" fontId="0" fillId="0" borderId="0" applyNumberFormat="0" applyFont="0" applyFill="0" applyBorder="0" applyAlignment="0" applyProtection="0"/>
    <xf numFmtId="176" fontId="14" fillId="12" borderId="0"/>
    <xf numFmtId="176" fontId="14" fillId="12" borderId="0"/>
    <xf numFmtId="176" fontId="14" fillId="12" borderId="0"/>
    <xf numFmtId="182" fontId="14" fillId="12" borderId="0"/>
    <xf numFmtId="182" fontId="14" fillId="12" borderId="0"/>
    <xf numFmtId="176" fontId="14" fillId="12" borderId="0"/>
    <xf numFmtId="0" fontId="14" fillId="0" borderId="0">
      <alignment vertical="center"/>
    </xf>
    <xf numFmtId="176" fontId="14" fillId="12" borderId="0"/>
    <xf numFmtId="182" fontId="14" fillId="12" borderId="0"/>
    <xf numFmtId="0" fontId="14" fillId="0" borderId="0"/>
    <xf numFmtId="182" fontId="14" fillId="12" borderId="0"/>
    <xf numFmtId="0" fontId="14" fillId="0" borderId="0"/>
    <xf numFmtId="182" fontId="14" fillId="12" borderId="0"/>
    <xf numFmtId="182" fontId="14" fillId="12" borderId="0"/>
    <xf numFmtId="0" fontId="0" fillId="0" borderId="0" applyFont="0" applyFill="0">
      <alignment horizontal="fill"/>
    </xf>
    <xf numFmtId="176" fontId="14" fillId="12" borderId="0"/>
    <xf numFmtId="176" fontId="14" fillId="12" borderId="0"/>
    <xf numFmtId="0" fontId="0" fillId="0" borderId="0" applyFont="0" applyFill="0">
      <alignment horizontal="fill"/>
    </xf>
    <xf numFmtId="182" fontId="14" fillId="12" borderId="0"/>
    <xf numFmtId="184" fontId="14" fillId="0" borderId="0" applyNumberFormat="0" applyFill="0" applyBorder="0" applyAlignment="0" applyProtection="0">
      <alignment horizontal="left"/>
    </xf>
    <xf numFmtId="0" fontId="0" fillId="0" borderId="0" applyNumberFormat="0" applyFont="0" applyFill="0" applyBorder="0" applyAlignment="0" applyProtection="0"/>
    <xf numFmtId="182" fontId="14" fillId="12" borderId="0"/>
    <xf numFmtId="182" fontId="14" fillId="12" borderId="0"/>
    <xf numFmtId="0" fontId="0" fillId="0" borderId="0" applyNumberFormat="0" applyFont="0" applyFill="0" applyBorder="0" applyAlignment="0" applyProtection="0"/>
    <xf numFmtId="0" fontId="0" fillId="0" borderId="0" applyNumberFormat="0" applyFont="0" applyFill="0" applyBorder="0" applyAlignment="0" applyProtection="0"/>
    <xf numFmtId="182" fontId="14" fillId="12" borderId="0"/>
    <xf numFmtId="176" fontId="14" fillId="12" borderId="0"/>
    <xf numFmtId="0" fontId="0" fillId="0" borderId="0" applyNumberFormat="0" applyFont="0" applyFill="0" applyBorder="0" applyAlignment="0" applyProtection="0"/>
    <xf numFmtId="0" fontId="0" fillId="0" borderId="0" applyNumberFormat="0" applyFont="0" applyFill="0" applyBorder="0" applyAlignment="0" applyProtection="0"/>
    <xf numFmtId="176" fontId="14" fillId="12" borderId="0"/>
    <xf numFmtId="182" fontId="14" fillId="12" borderId="0"/>
    <xf numFmtId="0" fontId="14" fillId="0" borderId="0" applyNumberFormat="0" applyFill="0" applyBorder="0" applyAlignment="0" applyProtection="0">
      <alignment horizontal="left"/>
    </xf>
    <xf numFmtId="237" fontId="1" fillId="0" borderId="7" applyNumberFormat="0"/>
    <xf numFmtId="237" fontId="1" fillId="0" borderId="7" applyNumberFormat="0"/>
    <xf numFmtId="182" fontId="14" fillId="12" borderId="0"/>
    <xf numFmtId="182" fontId="14" fillId="12" borderId="0"/>
    <xf numFmtId="176" fontId="14" fillId="12" borderId="0"/>
    <xf numFmtId="176" fontId="14" fillId="12" borderId="0"/>
    <xf numFmtId="182" fontId="14" fillId="12" borderId="0"/>
    <xf numFmtId="182" fontId="14" fillId="12" borderId="0"/>
    <xf numFmtId="176" fontId="14" fillId="12" borderId="0"/>
    <xf numFmtId="176" fontId="14" fillId="12" borderId="0"/>
    <xf numFmtId="3" fontId="88" fillId="0" borderId="0" applyFont="0" applyFill="0" applyBorder="0" applyAlignment="0" applyProtection="0"/>
    <xf numFmtId="176" fontId="14" fillId="12" borderId="0"/>
    <xf numFmtId="0" fontId="0" fillId="0" borderId="0" applyFont="0" applyFill="0">
      <alignment horizontal="fill"/>
    </xf>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82" fontId="14" fillId="12" borderId="0"/>
    <xf numFmtId="182" fontId="14" fillId="12" borderId="0"/>
    <xf numFmtId="176" fontId="14" fillId="12" borderId="0"/>
    <xf numFmtId="0" fontId="0" fillId="0" borderId="0" applyNumberFormat="0" applyFont="0" applyFill="0" applyBorder="0" applyAlignment="0" applyProtection="0"/>
    <xf numFmtId="182" fontId="14" fillId="12" borderId="0"/>
    <xf numFmtId="182" fontId="14" fillId="12" borderId="0"/>
    <xf numFmtId="0" fontId="2" fillId="0" borderId="0"/>
    <xf numFmtId="182" fontId="14" fillId="12" borderId="0"/>
    <xf numFmtId="182" fontId="14" fillId="12" borderId="0"/>
    <xf numFmtId="176" fontId="14" fillId="12" borderId="0"/>
    <xf numFmtId="176" fontId="14" fillId="12" borderId="0"/>
    <xf numFmtId="182" fontId="14" fillId="12" borderId="0"/>
    <xf numFmtId="182" fontId="14" fillId="12" borderId="0"/>
    <xf numFmtId="182" fontId="14" fillId="12" borderId="0"/>
    <xf numFmtId="182" fontId="14" fillId="12" borderId="0"/>
    <xf numFmtId="176" fontId="14" fillId="12" borderId="0"/>
    <xf numFmtId="176" fontId="14" fillId="12" borderId="0"/>
    <xf numFmtId="0" fontId="0" fillId="0" borderId="0" applyNumberFormat="0" applyFont="0" applyFill="0" applyBorder="0" applyAlignment="0" applyProtection="0"/>
    <xf numFmtId="182" fontId="14" fillId="12" borderId="0"/>
    <xf numFmtId="0" fontId="162" fillId="0" borderId="0" applyNumberFormat="0" applyFill="0" applyBorder="0" applyAlignment="0">
      <protection locked="0"/>
    </xf>
    <xf numFmtId="182" fontId="14" fillId="12" borderId="0"/>
    <xf numFmtId="0" fontId="0" fillId="0" borderId="0">
      <alignment horizontal="centerContinuous"/>
    </xf>
    <xf numFmtId="176" fontId="14" fillId="12" borderId="0"/>
    <xf numFmtId="10" fontId="0" fillId="0" borderId="0" applyFont="0" applyFill="0" applyBorder="0" applyAlignment="0" applyProtection="0"/>
    <xf numFmtId="176" fontId="14" fillId="12" borderId="0"/>
    <xf numFmtId="10" fontId="0" fillId="0" borderId="0" applyFont="0" applyFill="0" applyBorder="0" applyAlignment="0" applyProtection="0"/>
    <xf numFmtId="10" fontId="1" fillId="0" borderId="0" applyFont="0" applyFill="0" applyBorder="0" applyAlignment="0" applyProtection="0"/>
    <xf numFmtId="182" fontId="14" fillId="12" borderId="0"/>
    <xf numFmtId="10" fontId="1" fillId="0" borderId="0" applyFont="0" applyFill="0" applyBorder="0" applyAlignment="0" applyProtection="0"/>
    <xf numFmtId="182" fontId="14" fillId="12" borderId="0"/>
    <xf numFmtId="182" fontId="14" fillId="12" borderId="0"/>
    <xf numFmtId="0" fontId="0" fillId="0" borderId="0" applyNumberFormat="0" applyFont="0" applyFill="0" applyBorder="0" applyAlignment="0" applyProtection="0"/>
    <xf numFmtId="176" fontId="14" fillId="12" borderId="0"/>
    <xf numFmtId="10" fontId="0" fillId="0" borderId="0" applyFont="0" applyFill="0" applyBorder="0" applyAlignment="0" applyProtection="0"/>
    <xf numFmtId="0" fontId="0" fillId="0" borderId="0" applyNumberFormat="0" applyFont="0" applyFill="0" applyBorder="0" applyAlignment="0" applyProtection="0"/>
    <xf numFmtId="176" fontId="14" fillId="12" borderId="0"/>
    <xf numFmtId="10" fontId="0" fillId="0" borderId="0" applyFont="0" applyFill="0" applyBorder="0" applyAlignment="0" applyProtection="0"/>
    <xf numFmtId="0" fontId="2" fillId="0" borderId="0"/>
    <xf numFmtId="182" fontId="14" fillId="12" borderId="0"/>
    <xf numFmtId="176" fontId="14" fillId="12" borderId="0"/>
    <xf numFmtId="176" fontId="14" fillId="12" borderId="0"/>
    <xf numFmtId="182" fontId="14" fillId="12" borderId="0"/>
    <xf numFmtId="10" fontId="0" fillId="0" borderId="0" applyFont="0" applyFill="0" applyBorder="0" applyAlignment="0" applyProtection="0"/>
    <xf numFmtId="176" fontId="14" fillId="12" borderId="0"/>
    <xf numFmtId="176" fontId="14" fillId="12" borderId="0"/>
    <xf numFmtId="176" fontId="14" fillId="12" borderId="0"/>
    <xf numFmtId="176" fontId="14" fillId="12" borderId="0"/>
    <xf numFmtId="176" fontId="14" fillId="12" borderId="0"/>
    <xf numFmtId="176" fontId="14" fillId="12" borderId="0"/>
    <xf numFmtId="10" fontId="101" fillId="0" borderId="0" applyFont="0" applyFill="0" applyBorder="0" applyAlignment="0" applyProtection="0"/>
    <xf numFmtId="176" fontId="14" fillId="12" borderId="0"/>
    <xf numFmtId="0" fontId="122" fillId="22" borderId="0" applyNumberFormat="0" applyBorder="0" applyAlignment="0" applyProtection="0">
      <alignment vertical="center"/>
    </xf>
    <xf numFmtId="176" fontId="14" fillId="12" borderId="0"/>
    <xf numFmtId="176" fontId="14" fillId="12" borderId="0"/>
    <xf numFmtId="0" fontId="122" fillId="22" borderId="0" applyNumberFormat="0" applyBorder="0" applyAlignment="0" applyProtection="0">
      <alignment vertical="center"/>
    </xf>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82" fontId="14" fillId="12" borderId="0"/>
    <xf numFmtId="176" fontId="14" fillId="16" borderId="0"/>
    <xf numFmtId="176" fontId="14" fillId="12" borderId="0"/>
    <xf numFmtId="176" fontId="14" fillId="12" borderId="0"/>
    <xf numFmtId="182" fontId="14" fillId="12" borderId="0"/>
    <xf numFmtId="176" fontId="14" fillId="12" borderId="0"/>
    <xf numFmtId="182" fontId="14" fillId="12" borderId="0"/>
    <xf numFmtId="0" fontId="0" fillId="0" borderId="0" applyNumberFormat="0" applyFont="0" applyFill="0" applyBorder="0" applyAlignment="0" applyProtection="0"/>
    <xf numFmtId="0" fontId="0" fillId="0" borderId="0" applyNumberFormat="0" applyFont="0" applyFill="0" applyBorder="0" applyAlignment="0" applyProtection="0"/>
    <xf numFmtId="182" fontId="14" fillId="12" borderId="0"/>
    <xf numFmtId="0" fontId="95" fillId="30" borderId="0" applyNumberFormat="0" applyBorder="0" applyAlignment="0" applyProtection="0">
      <alignment vertical="center"/>
    </xf>
    <xf numFmtId="176" fontId="14" fillId="12"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176" fontId="14" fillId="12" borderId="0"/>
    <xf numFmtId="182" fontId="14" fillId="12" borderId="0"/>
    <xf numFmtId="182" fontId="14" fillId="12" borderId="0"/>
    <xf numFmtId="176" fontId="14" fillId="12" borderId="0"/>
    <xf numFmtId="176" fontId="14" fillId="12" borderId="0"/>
    <xf numFmtId="182" fontId="14" fillId="12" borderId="0"/>
    <xf numFmtId="182" fontId="14" fillId="12" borderId="0"/>
    <xf numFmtId="176" fontId="14" fillId="12" borderId="0"/>
    <xf numFmtId="176" fontId="14" fillId="12" borderId="0"/>
    <xf numFmtId="9" fontId="0" fillId="0" borderId="0" applyFont="0" applyFill="0" applyBorder="0" applyAlignment="0" applyProtection="0"/>
    <xf numFmtId="0" fontId="107" fillId="0" borderId="0" applyNumberFormat="0" applyFill="0" applyBorder="0" applyAlignment="0" applyProtection="0">
      <alignment vertical="center"/>
    </xf>
    <xf numFmtId="182" fontId="14" fillId="12" borderId="0"/>
    <xf numFmtId="0" fontId="107" fillId="0" borderId="0" applyNumberFormat="0" applyFill="0" applyBorder="0" applyAlignment="0" applyProtection="0">
      <alignment vertical="center"/>
    </xf>
    <xf numFmtId="176" fontId="14" fillId="12" borderId="0"/>
    <xf numFmtId="0" fontId="107" fillId="0" borderId="0" applyNumberFormat="0" applyFill="0" applyBorder="0" applyAlignment="0" applyProtection="0">
      <alignment vertical="center"/>
    </xf>
    <xf numFmtId="176" fontId="14" fillId="12" borderId="0"/>
    <xf numFmtId="182" fontId="14" fillId="12" borderId="0"/>
    <xf numFmtId="0" fontId="97" fillId="0" borderId="0" applyNumberFormat="0" applyFill="0" applyBorder="0" applyAlignment="0" applyProtection="0">
      <alignment vertical="center"/>
    </xf>
    <xf numFmtId="182" fontId="14" fillId="12" borderId="0"/>
    <xf numFmtId="182" fontId="14" fillId="12" borderId="0"/>
    <xf numFmtId="176" fontId="14" fillId="12" borderId="0"/>
    <xf numFmtId="0" fontId="163" fillId="22" borderId="0" applyNumberFormat="0" applyBorder="0" applyAlignment="0" applyProtection="0">
      <alignment vertical="center"/>
    </xf>
    <xf numFmtId="176" fontId="14" fillId="12" borderId="0"/>
    <xf numFmtId="182" fontId="14" fillId="12" borderId="0"/>
    <xf numFmtId="176" fontId="14" fillId="12" borderId="0"/>
    <xf numFmtId="0" fontId="0" fillId="0" borderId="0" applyNumberFormat="0" applyFont="0" applyFill="0" applyBorder="0" applyAlignment="0" applyProtection="0"/>
    <xf numFmtId="182" fontId="14" fillId="12" borderId="0"/>
    <xf numFmtId="0" fontId="0" fillId="0" borderId="0" applyNumberFormat="0" applyFont="0" applyFill="0" applyBorder="0" applyAlignment="0" applyProtection="0"/>
    <xf numFmtId="176" fontId="14" fillId="12" borderId="0"/>
    <xf numFmtId="176" fontId="14" fillId="12" borderId="0"/>
    <xf numFmtId="9" fontId="14" fillId="0" borderId="0" applyFont="0" applyFill="0" applyBorder="0" applyAlignment="0" applyProtection="0">
      <alignment vertical="center"/>
    </xf>
    <xf numFmtId="0" fontId="14" fillId="0" borderId="0">
      <alignment vertical="center"/>
    </xf>
    <xf numFmtId="176" fontId="14" fillId="12" borderId="0"/>
    <xf numFmtId="9" fontId="14" fillId="0" borderId="0" applyFont="0" applyFill="0" applyBorder="0" applyAlignment="0" applyProtection="0">
      <alignment vertical="center"/>
    </xf>
    <xf numFmtId="176" fontId="14" fillId="12" borderId="0"/>
    <xf numFmtId="9" fontId="14" fillId="0" borderId="0" applyFont="0" applyFill="0" applyBorder="0" applyAlignment="0" applyProtection="0">
      <alignment vertical="center"/>
    </xf>
    <xf numFmtId="176" fontId="14" fillId="12" borderId="0"/>
    <xf numFmtId="9" fontId="14" fillId="0" borderId="0" applyFont="0" applyFill="0" applyBorder="0" applyAlignment="0" applyProtection="0">
      <alignment vertical="center"/>
    </xf>
    <xf numFmtId="176" fontId="14" fillId="12" borderId="0"/>
    <xf numFmtId="9" fontId="14" fillId="0" borderId="0" applyFont="0" applyFill="0" applyBorder="0" applyAlignment="0" applyProtection="0">
      <alignment vertical="center"/>
    </xf>
    <xf numFmtId="176" fontId="14" fillId="12" borderId="0"/>
    <xf numFmtId="9" fontId="14" fillId="0" borderId="0" applyFont="0" applyFill="0" applyBorder="0" applyAlignment="0" applyProtection="0">
      <alignment vertical="center"/>
    </xf>
    <xf numFmtId="176" fontId="14" fillId="12" borderId="0"/>
    <xf numFmtId="9" fontId="14" fillId="0" borderId="0" applyFont="0" applyFill="0" applyBorder="0" applyAlignment="0" applyProtection="0">
      <alignment vertical="center"/>
    </xf>
    <xf numFmtId="176" fontId="14" fillId="12" borderId="0"/>
    <xf numFmtId="0" fontId="0" fillId="0" borderId="0">
      <alignment horizontal="centerContinuous"/>
    </xf>
    <xf numFmtId="9" fontId="14" fillId="0" borderId="0" applyFont="0" applyFill="0" applyBorder="0" applyAlignment="0" applyProtection="0">
      <alignment vertical="center"/>
    </xf>
    <xf numFmtId="176" fontId="14" fillId="12" borderId="0"/>
    <xf numFmtId="176" fontId="14" fillId="12" borderId="0"/>
    <xf numFmtId="9" fontId="14" fillId="0" borderId="0" applyFont="0" applyFill="0" applyBorder="0" applyAlignment="0" applyProtection="0">
      <alignment vertical="center"/>
    </xf>
    <xf numFmtId="176" fontId="14" fillId="12" borderId="0"/>
    <xf numFmtId="0" fontId="0" fillId="0" borderId="0" applyNumberFormat="0" applyFont="0" applyFill="0" applyBorder="0" applyAlignment="0" applyProtection="0"/>
    <xf numFmtId="9" fontId="14" fillId="0" borderId="0" applyFont="0" applyFill="0" applyBorder="0" applyAlignment="0" applyProtection="0">
      <alignment vertical="center"/>
    </xf>
    <xf numFmtId="176" fontId="14" fillId="12" borderId="0"/>
    <xf numFmtId="176" fontId="14" fillId="12" borderId="0"/>
    <xf numFmtId="10" fontId="0" fillId="0" borderId="0" applyFont="0" applyFill="0" applyBorder="0" applyAlignment="0" applyProtection="0"/>
    <xf numFmtId="9" fontId="14" fillId="0" borderId="0" applyFont="0" applyFill="0" applyBorder="0" applyAlignment="0" applyProtection="0">
      <alignment vertical="center"/>
    </xf>
    <xf numFmtId="176" fontId="14" fillId="12" borderId="0"/>
    <xf numFmtId="176" fontId="14" fillId="12" borderId="0"/>
    <xf numFmtId="9" fontId="14" fillId="0" borderId="0" applyFont="0" applyFill="0" applyBorder="0" applyAlignment="0" applyProtection="0">
      <alignment vertical="center"/>
    </xf>
    <xf numFmtId="176" fontId="14" fillId="12" borderId="0"/>
    <xf numFmtId="176" fontId="14" fillId="12" borderId="0"/>
    <xf numFmtId="9" fontId="14" fillId="0" borderId="0" applyFont="0" applyFill="0" applyBorder="0" applyAlignment="0" applyProtection="0">
      <alignment vertical="center"/>
    </xf>
    <xf numFmtId="176" fontId="14" fillId="12" borderId="0"/>
    <xf numFmtId="176" fontId="14" fillId="12" borderId="0"/>
    <xf numFmtId="176" fontId="14" fillId="12" borderId="0"/>
    <xf numFmtId="176" fontId="14" fillId="12" borderId="0"/>
    <xf numFmtId="176" fontId="14" fillId="12" borderId="0"/>
    <xf numFmtId="176" fontId="14" fillId="12" borderId="0"/>
    <xf numFmtId="176" fontId="14" fillId="12" borderId="0"/>
    <xf numFmtId="182" fontId="14" fillId="12" borderId="0"/>
    <xf numFmtId="176" fontId="14" fillId="12" borderId="0"/>
    <xf numFmtId="0" fontId="0" fillId="0" borderId="0" applyNumberFormat="0" applyFont="0" applyFill="0" applyBorder="0" applyAlignment="0" applyProtection="0"/>
    <xf numFmtId="176" fontId="14" fillId="12" borderId="0"/>
    <xf numFmtId="176" fontId="14" fillId="12" borderId="0"/>
    <xf numFmtId="0" fontId="14" fillId="0" borderId="0">
      <alignment vertical="center"/>
    </xf>
    <xf numFmtId="182" fontId="14" fillId="12" borderId="0"/>
    <xf numFmtId="182" fontId="14" fillId="12" borderId="0"/>
    <xf numFmtId="182" fontId="14" fillId="12" borderId="0"/>
    <xf numFmtId="182" fontId="14" fillId="12" borderId="0"/>
    <xf numFmtId="182" fontId="14" fillId="12" borderId="0"/>
    <xf numFmtId="176" fontId="14" fillId="12" borderId="0"/>
    <xf numFmtId="0" fontId="0" fillId="0" borderId="0" applyNumberFormat="0" applyFont="0" applyFill="0" applyBorder="0" applyAlignment="0" applyProtection="0"/>
    <xf numFmtId="176" fontId="14" fillId="12" borderId="0"/>
    <xf numFmtId="182" fontId="14" fillId="12" borderId="0"/>
    <xf numFmtId="182" fontId="14" fillId="12" borderId="0"/>
    <xf numFmtId="9" fontId="14" fillId="0" borderId="0" applyFont="0" applyFill="0" applyBorder="0" applyAlignment="0" applyProtection="0">
      <alignment vertical="center"/>
    </xf>
    <xf numFmtId="9" fontId="0" fillId="0" borderId="0" applyFont="0" applyFill="0" applyBorder="0" applyAlignment="0" applyProtection="0"/>
    <xf numFmtId="182" fontId="14" fillId="12" borderId="0"/>
    <xf numFmtId="9" fontId="14" fillId="0" borderId="0" applyFon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182" fontId="14" fillId="12" borderId="0"/>
    <xf numFmtId="9" fontId="14" fillId="0" borderId="0" applyFont="0" applyFill="0" applyBorder="0" applyAlignment="0" applyProtection="0">
      <alignment vertical="center"/>
    </xf>
    <xf numFmtId="176" fontId="14" fillId="12" borderId="0"/>
    <xf numFmtId="9" fontId="14" fillId="0" borderId="0" applyFont="0" applyFill="0" applyBorder="0" applyAlignment="0" applyProtection="0">
      <alignment vertical="center"/>
    </xf>
    <xf numFmtId="176" fontId="14" fillId="12" borderId="0"/>
    <xf numFmtId="9" fontId="14" fillId="0" borderId="0" applyFont="0" applyFill="0" applyBorder="0" applyAlignment="0" applyProtection="0">
      <alignment vertical="center"/>
    </xf>
    <xf numFmtId="182" fontId="14" fillId="12" borderId="0"/>
    <xf numFmtId="182" fontId="14" fillId="12" borderId="0"/>
    <xf numFmtId="176" fontId="14" fillId="12" borderId="0"/>
    <xf numFmtId="176" fontId="14" fillId="12" borderId="0"/>
    <xf numFmtId="182" fontId="14" fillId="12" borderId="0"/>
    <xf numFmtId="0" fontId="97" fillId="0" borderId="0" applyNumberFormat="0" applyFill="0" applyBorder="0" applyAlignment="0" applyProtection="0">
      <alignment vertical="center"/>
    </xf>
    <xf numFmtId="0" fontId="14" fillId="17" borderId="71" applyNumberFormat="0" applyFont="0" applyAlignment="0" applyProtection="0">
      <alignment vertical="center"/>
    </xf>
    <xf numFmtId="182" fontId="14" fillId="12" borderId="0"/>
    <xf numFmtId="182" fontId="14" fillId="12" borderId="0"/>
    <xf numFmtId="176" fontId="14" fillId="12" borderId="0"/>
    <xf numFmtId="182" fontId="14" fillId="12" borderId="0"/>
    <xf numFmtId="182" fontId="14" fillId="12" borderId="0"/>
    <xf numFmtId="182" fontId="14" fillId="12" borderId="0"/>
    <xf numFmtId="176" fontId="14" fillId="12" borderId="0"/>
    <xf numFmtId="176" fontId="14" fillId="12" borderId="0"/>
    <xf numFmtId="182" fontId="14" fillId="12" borderId="0"/>
    <xf numFmtId="182" fontId="14" fillId="12" borderId="0"/>
    <xf numFmtId="9" fontId="14" fillId="0" borderId="0" applyFont="0" applyFill="0" applyBorder="0" applyAlignment="0" applyProtection="0">
      <alignment vertical="center"/>
    </xf>
    <xf numFmtId="182" fontId="14" fillId="12" borderId="0"/>
    <xf numFmtId="176" fontId="14" fillId="12" borderId="0"/>
    <xf numFmtId="176" fontId="14" fillId="12" borderId="0"/>
    <xf numFmtId="40" fontId="187" fillId="0" borderId="0"/>
    <xf numFmtId="182" fontId="14" fillId="12" borderId="0"/>
    <xf numFmtId="182" fontId="14" fillId="12" borderId="0"/>
    <xf numFmtId="176" fontId="14" fillId="12" borderId="0"/>
    <xf numFmtId="182" fontId="14" fillId="12" borderId="0"/>
    <xf numFmtId="184" fontId="14" fillId="0" borderId="0" applyNumberFormat="0" applyFill="0" applyBorder="0" applyAlignment="0" applyProtection="0">
      <alignment horizontal="left"/>
    </xf>
    <xf numFmtId="182" fontId="14" fillId="12" borderId="0"/>
    <xf numFmtId="182" fontId="14" fillId="12" borderId="0"/>
    <xf numFmtId="182" fontId="14" fillId="12" borderId="0"/>
    <xf numFmtId="182" fontId="14" fillId="12" borderId="0"/>
    <xf numFmtId="0" fontId="123" fillId="22" borderId="0" applyNumberFormat="0" applyBorder="0" applyAlignment="0" applyProtection="0">
      <alignment vertical="center"/>
    </xf>
    <xf numFmtId="182" fontId="14" fillId="12" borderId="0"/>
    <xf numFmtId="182" fontId="14" fillId="12" borderId="0"/>
    <xf numFmtId="182" fontId="14" fillId="12" borderId="0"/>
    <xf numFmtId="182" fontId="14" fillId="12" borderId="0"/>
    <xf numFmtId="182" fontId="14" fillId="12" borderId="0"/>
    <xf numFmtId="182" fontId="14" fillId="12" borderId="0"/>
    <xf numFmtId="182" fontId="14" fillId="12" borderId="0"/>
    <xf numFmtId="182" fontId="14" fillId="12" borderId="0"/>
    <xf numFmtId="182" fontId="14" fillId="12" borderId="0"/>
    <xf numFmtId="182" fontId="14" fillId="12" borderId="0"/>
    <xf numFmtId="182" fontId="14" fillId="12" borderId="0"/>
    <xf numFmtId="182" fontId="14" fillId="12" borderId="0"/>
    <xf numFmtId="0" fontId="123" fillId="22" borderId="0" applyNumberFormat="0" applyBorder="0" applyAlignment="0" applyProtection="0">
      <alignment vertical="center"/>
    </xf>
    <xf numFmtId="182" fontId="14" fillId="12" borderId="0"/>
    <xf numFmtId="182" fontId="14" fillId="12" borderId="0"/>
    <xf numFmtId="0" fontId="0" fillId="0" borderId="0" applyNumberFormat="0" applyFont="0" applyFill="0" applyBorder="0" applyAlignment="0" applyProtection="0"/>
    <xf numFmtId="182" fontId="14" fillId="12" borderId="0"/>
    <xf numFmtId="10" fontId="0" fillId="0" borderId="0" applyFont="0" applyFill="0" applyBorder="0" applyAlignment="0" applyProtection="0"/>
    <xf numFmtId="182" fontId="14" fillId="12" borderId="0"/>
    <xf numFmtId="182" fontId="14" fillId="12" borderId="0"/>
    <xf numFmtId="41" fontId="14" fillId="0" borderId="0" applyFont="0" applyFill="0" applyBorder="0" applyAlignment="0" applyProtection="0">
      <alignment vertical="center"/>
    </xf>
    <xf numFmtId="0" fontId="14" fillId="0" borderId="0" applyNumberFormat="0" applyFill="0" applyBorder="0" applyAlignment="0" applyProtection="0">
      <alignment horizontal="left"/>
    </xf>
    <xf numFmtId="182" fontId="14" fillId="12" borderId="0"/>
    <xf numFmtId="41" fontId="14" fillId="0" borderId="0" applyFont="0" applyFill="0" applyBorder="0" applyAlignment="0" applyProtection="0">
      <alignment vertical="center"/>
    </xf>
    <xf numFmtId="182" fontId="14" fillId="12" borderId="0"/>
    <xf numFmtId="182" fontId="14" fillId="12" borderId="0"/>
    <xf numFmtId="182" fontId="14" fillId="12" borderId="0"/>
    <xf numFmtId="182" fontId="14" fillId="12" borderId="0"/>
    <xf numFmtId="182" fontId="14" fillId="12" borderId="0"/>
    <xf numFmtId="182" fontId="14" fillId="12" borderId="0"/>
    <xf numFmtId="182" fontId="14" fillId="12"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182" fontId="14" fillId="12" borderId="0"/>
    <xf numFmtId="182" fontId="14" fillId="12" borderId="0"/>
    <xf numFmtId="182" fontId="14" fillId="12" borderId="0"/>
    <xf numFmtId="182" fontId="14" fillId="12" borderId="0"/>
    <xf numFmtId="0" fontId="123" fillId="22" borderId="0" applyNumberFormat="0" applyBorder="0" applyAlignment="0" applyProtection="0">
      <alignment vertical="center"/>
    </xf>
    <xf numFmtId="182" fontId="14" fillId="12" borderId="0"/>
    <xf numFmtId="182" fontId="14" fillId="12" borderId="0"/>
    <xf numFmtId="0" fontId="0" fillId="18" borderId="0" applyNumberFormat="0" applyFont="0" applyBorder="0" applyAlignment="0" applyProtection="0">
      <alignment horizontal="right"/>
    </xf>
    <xf numFmtId="0" fontId="123" fillId="22" borderId="0" applyNumberFormat="0" applyBorder="0" applyAlignment="0" applyProtection="0">
      <alignment vertical="center"/>
    </xf>
    <xf numFmtId="0" fontId="0" fillId="18" borderId="0" applyNumberFormat="0" applyFont="0" applyBorder="0" applyAlignment="0" applyProtection="0">
      <alignment horizontal="right"/>
    </xf>
    <xf numFmtId="0" fontId="166" fillId="22" borderId="0" applyNumberFormat="0" applyBorder="0" applyAlignment="0" applyProtection="0">
      <alignment vertical="center"/>
    </xf>
    <xf numFmtId="0" fontId="0" fillId="18" borderId="0" applyNumberFormat="0" applyFont="0" applyBorder="0" applyAlignment="0" applyProtection="0">
      <alignment horizontal="right"/>
    </xf>
    <xf numFmtId="0" fontId="0" fillId="18" borderId="0" applyNumberFormat="0" applyFont="0" applyBorder="0" applyAlignment="0" applyProtection="0">
      <alignment horizontal="right"/>
    </xf>
    <xf numFmtId="0" fontId="0" fillId="18" borderId="0" applyNumberFormat="0" applyFont="0" applyBorder="0" applyAlignment="0" applyProtection="0">
      <alignment horizontal="right"/>
    </xf>
    <xf numFmtId="0" fontId="0" fillId="18" borderId="0" applyNumberFormat="0" applyFont="0" applyBorder="0" applyAlignment="0" applyProtection="0">
      <alignment horizontal="right"/>
    </xf>
    <xf numFmtId="0" fontId="0" fillId="18" borderId="0" applyNumberFormat="0" applyFont="0" applyBorder="0" applyAlignment="0" applyProtection="0">
      <alignment horizontal="right"/>
    </xf>
    <xf numFmtId="0" fontId="0" fillId="18" borderId="0" applyNumberFormat="0" applyFont="0" applyBorder="0" applyAlignment="0" applyProtection="0">
      <alignment horizontal="right"/>
    </xf>
    <xf numFmtId="10" fontId="0" fillId="0" borderId="0" applyFont="0" applyFill="0" applyBorder="0" applyAlignment="0" applyProtection="0"/>
    <xf numFmtId="0" fontId="0" fillId="18" borderId="0" applyNumberFormat="0" applyFont="0" applyBorder="0" applyAlignment="0" applyProtection="0">
      <alignment horizontal="right"/>
    </xf>
    <xf numFmtId="0" fontId="0" fillId="18" borderId="0" applyNumberFormat="0" applyFont="0" applyBorder="0" applyAlignment="0" applyProtection="0">
      <alignment horizontal="right"/>
    </xf>
    <xf numFmtId="10" fontId="101" fillId="0" borderId="0" applyFont="0" applyFill="0" applyBorder="0" applyAlignment="0" applyProtection="0"/>
    <xf numFmtId="0" fontId="0" fillId="18" borderId="0" applyNumberFormat="0" applyFont="0" applyBorder="0" applyAlignment="0" applyProtection="0">
      <alignment horizontal="right"/>
    </xf>
    <xf numFmtId="0" fontId="0" fillId="18" borderId="0" applyNumberFormat="0" applyFont="0" applyBorder="0" applyAlignment="0" applyProtection="0">
      <alignment horizontal="right"/>
    </xf>
    <xf numFmtId="0" fontId="0" fillId="0" borderId="0" applyNumberFormat="0" applyFont="0" applyFill="0" applyBorder="0" applyAlignment="0" applyProtection="0"/>
    <xf numFmtId="0" fontId="94" fillId="18" borderId="0" applyNumberFormat="0" applyFont="0" applyBorder="0" applyAlignment="0" applyProtection="0">
      <alignment horizontal="right"/>
    </xf>
    <xf numFmtId="0" fontId="0" fillId="0" borderId="0" applyNumberFormat="0" applyFont="0" applyFill="0" applyBorder="0" applyAlignment="0" applyProtection="0"/>
    <xf numFmtId="0" fontId="94" fillId="18" borderId="0" applyNumberFormat="0" applyFont="0" applyBorder="0" applyAlignment="0" applyProtection="0">
      <alignment horizontal="right"/>
    </xf>
    <xf numFmtId="0" fontId="0" fillId="0" borderId="0" applyNumberFormat="0" applyFont="0" applyFill="0" applyBorder="0" applyAlignment="0" applyProtection="0"/>
    <xf numFmtId="0" fontId="94" fillId="18" borderId="0" applyNumberFormat="0" applyFont="0" applyBorder="0" applyAlignment="0" applyProtection="0">
      <alignment horizontal="right"/>
    </xf>
    <xf numFmtId="0" fontId="0" fillId="0" borderId="0" applyNumberFormat="0" applyFont="0" applyFill="0" applyBorder="0" applyAlignment="0" applyProtection="0"/>
    <xf numFmtId="0" fontId="94" fillId="18" borderId="0" applyNumberFormat="0" applyFont="0" applyBorder="0" applyAlignment="0" applyProtection="0">
      <alignment horizontal="right"/>
    </xf>
    <xf numFmtId="0" fontId="94" fillId="18" borderId="0" applyNumberFormat="0" applyFont="0" applyBorder="0" applyAlignment="0" applyProtection="0">
      <alignment horizontal="right"/>
    </xf>
    <xf numFmtId="0" fontId="0" fillId="0" borderId="0" applyNumberFormat="0" applyFont="0" applyFill="0" applyBorder="0" applyAlignment="0" applyProtection="0"/>
    <xf numFmtId="0" fontId="94" fillId="18" borderId="0" applyNumberFormat="0" applyFont="0" applyBorder="0" applyAlignment="0" applyProtection="0">
      <alignment horizontal="right"/>
    </xf>
    <xf numFmtId="0" fontId="0" fillId="0" borderId="0" applyNumberFormat="0" applyFont="0" applyFill="0" applyBorder="0" applyAlignment="0" applyProtection="0"/>
    <xf numFmtId="0" fontId="94" fillId="18" borderId="0" applyNumberFormat="0" applyFont="0" applyBorder="0" applyAlignment="0" applyProtection="0">
      <alignment horizontal="right"/>
    </xf>
    <xf numFmtId="0" fontId="94" fillId="18" borderId="0" applyNumberFormat="0" applyFont="0" applyBorder="0" applyAlignment="0" applyProtection="0">
      <alignment horizontal="right"/>
    </xf>
    <xf numFmtId="0" fontId="0" fillId="18" borderId="0" applyNumberFormat="0" applyFont="0" applyBorder="0" applyAlignment="0" applyProtection="0">
      <alignment horizontal="right"/>
    </xf>
    <xf numFmtId="0" fontId="115" fillId="20" borderId="75" applyNumberFormat="0" applyAlignment="0" applyProtection="0">
      <alignment vertical="center"/>
    </xf>
    <xf numFmtId="0" fontId="115" fillId="20" borderId="75" applyNumberFormat="0" applyAlignment="0" applyProtection="0">
      <alignment vertical="center"/>
    </xf>
    <xf numFmtId="0" fontId="94" fillId="18" borderId="0" applyNumberFormat="0" applyFont="0" applyBorder="0" applyAlignment="0" applyProtection="0">
      <alignment horizontal="right"/>
    </xf>
    <xf numFmtId="0" fontId="115" fillId="20" borderId="75" applyNumberFormat="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94" fillId="18" borderId="0" applyNumberFormat="0" applyFont="0" applyBorder="0" applyAlignment="0" applyProtection="0">
      <alignment horizontal="right"/>
    </xf>
    <xf numFmtId="0" fontId="0" fillId="18" borderId="0" applyNumberFormat="0" applyFont="0" applyBorder="0" applyAlignment="0" applyProtection="0">
      <alignment horizontal="right"/>
    </xf>
    <xf numFmtId="0" fontId="0" fillId="18" borderId="0" applyNumberFormat="0" applyFont="0" applyBorder="0" applyAlignment="0" applyProtection="0">
      <alignment horizontal="right"/>
    </xf>
    <xf numFmtId="201" fontId="202" fillId="0" borderId="0"/>
    <xf numFmtId="38" fontId="5" fillId="0" borderId="0"/>
    <xf numFmtId="38" fontId="5" fillId="0" borderId="0"/>
    <xf numFmtId="38" fontId="5" fillId="0" borderId="0"/>
    <xf numFmtId="38" fontId="139" fillId="0" borderId="0"/>
    <xf numFmtId="38" fontId="180" fillId="0" borderId="0"/>
    <xf numFmtId="38" fontId="180" fillId="0" borderId="0"/>
    <xf numFmtId="0" fontId="2" fillId="0" borderId="0"/>
    <xf numFmtId="0" fontId="14" fillId="0" borderId="0">
      <alignment vertical="center"/>
    </xf>
    <xf numFmtId="38" fontId="94" fillId="0" borderId="0"/>
    <xf numFmtId="0" fontId="1" fillId="0" borderId="0"/>
    <xf numFmtId="0" fontId="88" fillId="0" borderId="0"/>
    <xf numFmtId="38" fontId="94" fillId="0" borderId="0"/>
    <xf numFmtId="182" fontId="14" fillId="16" borderId="0"/>
    <xf numFmtId="38" fontId="94" fillId="0" borderId="0"/>
    <xf numFmtId="182" fontId="14" fillId="16" borderId="0"/>
    <xf numFmtId="0" fontId="80" fillId="0" borderId="0"/>
    <xf numFmtId="0" fontId="111" fillId="0" borderId="0" applyNumberFormat="0" applyFill="0" applyBorder="0" applyAlignment="0">
      <protection locked="0"/>
    </xf>
    <xf numFmtId="0" fontId="80" fillId="0" borderId="0"/>
    <xf numFmtId="0" fontId="80" fillId="0" borderId="0"/>
    <xf numFmtId="0" fontId="80" fillId="0" borderId="0"/>
    <xf numFmtId="0" fontId="0" fillId="0" borderId="0" applyFont="0" applyFill="0">
      <alignment horizontal="fill"/>
    </xf>
    <xf numFmtId="0" fontId="80" fillId="0" borderId="0"/>
    <xf numFmtId="0" fontId="1" fillId="0" borderId="0"/>
    <xf numFmtId="0" fontId="80" fillId="0" borderId="0"/>
    <xf numFmtId="209" fontId="1" fillId="0" borderId="0" applyFill="0" applyBorder="0" applyAlignment="0"/>
    <xf numFmtId="0" fontId="151" fillId="0" borderId="0" applyNumberFormat="0" applyFill="0" applyBorder="0" applyAlignment="0" applyProtection="0">
      <alignment vertical="top"/>
      <protection locked="0"/>
    </xf>
    <xf numFmtId="0" fontId="170" fillId="13" borderId="0"/>
    <xf numFmtId="0" fontId="0" fillId="0" borderId="0" applyNumberFormat="0" applyFont="0" applyFill="0" applyBorder="0" applyProtection="0">
      <alignment horizontal="left" vertical="center"/>
    </xf>
    <xf numFmtId="0" fontId="100" fillId="2" borderId="0" applyNumberFormat="0" applyBorder="0" applyAlignment="0" applyProtection="0">
      <alignment vertical="center"/>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9" fontId="0" fillId="0" borderId="0" applyFont="0" applyFill="0" applyBorder="0" applyAlignment="0" applyProtection="0">
      <alignment vertical="center"/>
    </xf>
    <xf numFmtId="0" fontId="0" fillId="0" borderId="0" applyFont="0" applyFill="0">
      <alignment horizontal="fill"/>
    </xf>
    <xf numFmtId="9" fontId="1" fillId="0" borderId="0" applyFont="0" applyFill="0" applyBorder="0" applyAlignment="0" applyProtection="0"/>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88" fillId="0" borderId="0"/>
    <xf numFmtId="0" fontId="0" fillId="0" borderId="0" applyFont="0" applyFill="0">
      <alignment horizontal="fill"/>
    </xf>
    <xf numFmtId="0" fontId="88" fillId="0" borderId="0"/>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3" fontId="0" fillId="0" borderId="0" applyFont="0" applyFill="0" applyBorder="0" applyAlignment="0" applyProtection="0"/>
    <xf numFmtId="0" fontId="0" fillId="0" borderId="0" applyFont="0" applyFill="0">
      <alignment horizontal="fill"/>
    </xf>
    <xf numFmtId="3" fontId="0" fillId="0" borderId="0" applyFont="0" applyFill="0" applyBorder="0" applyAlignment="0" applyProtection="0"/>
    <xf numFmtId="0" fontId="14" fillId="0" borderId="0">
      <alignment vertical="center"/>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NumberFormat="0" applyFont="0" applyFill="0" applyBorder="0" applyAlignment="0" applyProtection="0"/>
    <xf numFmtId="0" fontId="0" fillId="0" borderId="0"/>
    <xf numFmtId="0" fontId="0" fillId="0" borderId="0" applyFont="0" applyFill="0">
      <alignment horizontal="fill"/>
    </xf>
    <xf numFmtId="0" fontId="0" fillId="0" borderId="0" applyNumberFormat="0" applyFont="0" applyFill="0" applyBorder="0" applyAlignment="0" applyProtection="0"/>
    <xf numFmtId="0" fontId="14" fillId="0" borderId="0">
      <alignment vertical="center"/>
    </xf>
    <xf numFmtId="0" fontId="0" fillId="0" borderId="0" applyFont="0" applyFill="0">
      <alignment horizontal="fill"/>
    </xf>
    <xf numFmtId="0" fontId="0" fillId="0" borderId="0" applyNumberFormat="0" applyFont="0" applyFill="0" applyBorder="0" applyAlignment="0" applyProtection="0"/>
    <xf numFmtId="0" fontId="2" fillId="0" borderId="0" applyFill="0" applyBorder="0" applyAlignment="0"/>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0" fillId="0" borderId="0" applyFont="0" applyFill="0">
      <alignment horizontal="fill"/>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Font="0" applyFill="0">
      <alignment horizontal="fill"/>
    </xf>
    <xf numFmtId="209" fontId="1" fillId="0" borderId="0" applyFill="0" applyBorder="0" applyAlignment="0"/>
    <xf numFmtId="0" fontId="151" fillId="0" borderId="0" applyNumberFormat="0" applyFill="0" applyBorder="0" applyAlignment="0" applyProtection="0">
      <alignment vertical="top"/>
      <protection locked="0"/>
    </xf>
    <xf numFmtId="195" fontId="1" fillId="0" borderId="0" applyFill="0" applyBorder="0" applyAlignment="0"/>
    <xf numFmtId="195" fontId="1" fillId="0" borderId="0" applyFill="0" applyBorder="0" applyAlignment="0"/>
    <xf numFmtId="195" fontId="1" fillId="0" borderId="0" applyFill="0" applyBorder="0" applyAlignment="0"/>
    <xf numFmtId="209" fontId="1" fillId="0" borderId="0" applyFill="0" applyBorder="0" applyAlignment="0"/>
    <xf numFmtId="0" fontId="2" fillId="0" borderId="0" applyFill="0" applyBorder="0" applyAlignment="0"/>
    <xf numFmtId="209" fontId="1" fillId="0" borderId="0" applyFill="0" applyBorder="0" applyAlignment="0"/>
    <xf numFmtId="0" fontId="0" fillId="0" borderId="0" applyNumberFormat="0" applyFont="0" applyFill="0" applyBorder="0" applyAlignment="0" applyProtection="0"/>
    <xf numFmtId="209" fontId="1" fillId="0" borderId="0" applyFill="0" applyBorder="0" applyAlignment="0"/>
    <xf numFmtId="221" fontId="1" fillId="0" borderId="0" applyFill="0" applyBorder="0" applyAlignment="0"/>
    <xf numFmtId="221" fontId="1" fillId="0" borderId="0" applyFill="0" applyBorder="0" applyAlignment="0"/>
    <xf numFmtId="221" fontId="1" fillId="0" borderId="0" applyFill="0" applyBorder="0" applyAlignment="0"/>
    <xf numFmtId="195" fontId="1" fillId="0" borderId="0" applyFill="0" applyBorder="0" applyAlignment="0"/>
    <xf numFmtId="0" fontId="211" fillId="0" borderId="76" applyNumberFormat="0" applyFill="0" applyAlignment="0" applyProtection="0"/>
    <xf numFmtId="182" fontId="14" fillId="16" borderId="0"/>
    <xf numFmtId="182" fontId="14" fillId="16" borderId="0"/>
    <xf numFmtId="0" fontId="112" fillId="24" borderId="74" applyNumberFormat="0" applyAlignment="0" applyProtection="0">
      <alignment vertical="center"/>
    </xf>
    <xf numFmtId="176" fontId="14" fillId="16" borderId="0"/>
    <xf numFmtId="176" fontId="14" fillId="16" borderId="0"/>
    <xf numFmtId="0" fontId="105" fillId="24" borderId="74" applyNumberFormat="0" applyAlignment="0" applyProtection="0">
      <alignment vertical="center"/>
    </xf>
    <xf numFmtId="182" fontId="14" fillId="16" borderId="0"/>
    <xf numFmtId="0" fontId="112" fillId="24" borderId="74" applyNumberFormat="0" applyAlignment="0" applyProtection="0">
      <alignment vertical="center"/>
    </xf>
    <xf numFmtId="176" fontId="14" fillId="16" borderId="0"/>
    <xf numFmtId="176" fontId="14" fillId="16" borderId="0"/>
    <xf numFmtId="0" fontId="0" fillId="0" borderId="0" applyNumberFormat="0" applyFont="0" applyFill="0" applyBorder="0" applyAlignment="0" applyProtection="0"/>
    <xf numFmtId="182" fontId="14" fillId="16" borderId="0"/>
    <xf numFmtId="0" fontId="2" fillId="0" borderId="0"/>
    <xf numFmtId="0" fontId="2" fillId="0" borderId="0"/>
    <xf numFmtId="0" fontId="14" fillId="0" borderId="0">
      <alignment vertical="center"/>
    </xf>
    <xf numFmtId="182" fontId="14" fillId="16" borderId="0"/>
    <xf numFmtId="0" fontId="95" fillId="29" borderId="0" applyNumberFormat="0" applyBorder="0" applyAlignment="0" applyProtection="0">
      <alignment vertical="center"/>
    </xf>
    <xf numFmtId="0" fontId="2" fillId="0" borderId="0"/>
    <xf numFmtId="0" fontId="14" fillId="0" borderId="0">
      <alignment vertical="center"/>
    </xf>
    <xf numFmtId="182" fontId="14" fillId="16" borderId="0"/>
    <xf numFmtId="182" fontId="14" fillId="16" borderId="0"/>
    <xf numFmtId="176" fontId="14" fillId="16" borderId="0"/>
    <xf numFmtId="176" fontId="14" fillId="16" borderId="0"/>
    <xf numFmtId="0" fontId="2" fillId="0" borderId="0"/>
    <xf numFmtId="0" fontId="14" fillId="0" borderId="0">
      <alignment vertical="center"/>
    </xf>
    <xf numFmtId="0" fontId="14" fillId="0" borderId="0">
      <alignment vertical="center"/>
    </xf>
    <xf numFmtId="182" fontId="14" fillId="16" borderId="0"/>
    <xf numFmtId="0" fontId="113" fillId="29" borderId="0" applyNumberFormat="0" applyBorder="0" applyAlignment="0" applyProtection="0">
      <alignment vertical="center"/>
    </xf>
    <xf numFmtId="182" fontId="14" fillId="16" borderId="0"/>
    <xf numFmtId="182" fontId="14" fillId="16" borderId="0"/>
    <xf numFmtId="176" fontId="14" fillId="16" borderId="0"/>
    <xf numFmtId="176" fontId="14" fillId="16" borderId="0"/>
    <xf numFmtId="182" fontId="14" fillId="16" borderId="0"/>
    <xf numFmtId="182" fontId="14" fillId="16" borderId="0"/>
    <xf numFmtId="0" fontId="0" fillId="0" borderId="0" applyNumberFormat="0" applyFont="0" applyFill="0" applyBorder="0" applyAlignment="0" applyProtection="0"/>
    <xf numFmtId="0" fontId="2" fillId="0" borderId="0"/>
    <xf numFmtId="0" fontId="14" fillId="0" borderId="0">
      <alignment vertical="center"/>
    </xf>
    <xf numFmtId="176" fontId="14" fillId="16" borderId="0"/>
    <xf numFmtId="182" fontId="14" fillId="16" borderId="0"/>
    <xf numFmtId="176" fontId="14" fillId="16" borderId="0"/>
    <xf numFmtId="176" fontId="14" fillId="16" borderId="0"/>
    <xf numFmtId="176" fontId="14" fillId="16" borderId="0"/>
    <xf numFmtId="176" fontId="14" fillId="16" borderId="0"/>
    <xf numFmtId="182" fontId="14" fillId="16" borderId="0"/>
    <xf numFmtId="182" fontId="14" fillId="16" borderId="0"/>
    <xf numFmtId="176" fontId="14" fillId="16" borderId="0"/>
    <xf numFmtId="176" fontId="14" fillId="16" borderId="0"/>
    <xf numFmtId="176" fontId="14" fillId="16" borderId="0"/>
    <xf numFmtId="0" fontId="0" fillId="0" borderId="0" applyNumberFormat="0" applyFont="0" applyFill="0" applyBorder="0" applyAlignment="0" applyProtection="0"/>
    <xf numFmtId="176" fontId="14" fillId="16" borderId="0"/>
    <xf numFmtId="182" fontId="14" fillId="16" borderId="0"/>
    <xf numFmtId="182"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82" fontId="14" fillId="16" borderId="0"/>
    <xf numFmtId="0" fontId="1" fillId="0" borderId="0"/>
    <xf numFmtId="176" fontId="14" fillId="16" borderId="0"/>
    <xf numFmtId="176" fontId="14" fillId="16" borderId="0"/>
    <xf numFmtId="176" fontId="14" fillId="16" borderId="0"/>
    <xf numFmtId="0" fontId="0" fillId="44" borderId="0" applyNumberFormat="0" applyFont="0" applyBorder="0" applyAlignment="0" applyProtection="0"/>
    <xf numFmtId="176" fontId="14" fillId="16" borderId="0"/>
    <xf numFmtId="176" fontId="14" fillId="16" borderId="0"/>
    <xf numFmtId="176" fontId="14" fillId="16" borderId="0"/>
    <xf numFmtId="176" fontId="14" fillId="16" borderId="0"/>
    <xf numFmtId="0" fontId="0" fillId="0" borderId="0" applyNumberFormat="0" applyFont="0" applyFill="0" applyBorder="0" applyAlignment="0" applyProtection="0"/>
    <xf numFmtId="176" fontId="14" fillId="16" borderId="0"/>
    <xf numFmtId="176" fontId="14" fillId="16" borderId="0"/>
    <xf numFmtId="176" fontId="14" fillId="16" borderId="0"/>
    <xf numFmtId="9" fontId="0" fillId="0" borderId="0" applyFont="0" applyFill="0" applyBorder="0" applyAlignment="0" applyProtection="0"/>
    <xf numFmtId="0" fontId="1" fillId="0" borderId="0"/>
    <xf numFmtId="176" fontId="14" fillId="16" borderId="0"/>
    <xf numFmtId="176" fontId="14" fillId="16" borderId="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176" fontId="14" fillId="16" borderId="0"/>
    <xf numFmtId="176" fontId="14" fillId="16" borderId="0"/>
    <xf numFmtId="0" fontId="0" fillId="0" borderId="0" applyNumberFormat="0" applyFont="0" applyFill="0" applyBorder="0" applyAlignment="0" applyProtection="0"/>
    <xf numFmtId="176" fontId="14" fillId="16" borderId="0"/>
    <xf numFmtId="176" fontId="14" fillId="16" borderId="0"/>
    <xf numFmtId="182" fontId="14" fillId="16" borderId="0"/>
    <xf numFmtId="182" fontId="14" fillId="16" borderId="0"/>
    <xf numFmtId="176" fontId="14" fillId="16" borderId="0"/>
    <xf numFmtId="182" fontId="14" fillId="16" borderId="0"/>
    <xf numFmtId="182" fontId="14" fillId="16" borderId="0"/>
    <xf numFmtId="176" fontId="14" fillId="16" borderId="0"/>
    <xf numFmtId="0" fontId="14" fillId="0" borderId="0">
      <alignment vertical="center"/>
    </xf>
    <xf numFmtId="176" fontId="14" fillId="16" borderId="0"/>
    <xf numFmtId="176" fontId="14" fillId="16" borderId="0"/>
    <xf numFmtId="0" fontId="2" fillId="0" borderId="0"/>
    <xf numFmtId="176" fontId="14" fillId="16" borderId="0"/>
    <xf numFmtId="182" fontId="14" fillId="16" borderId="0"/>
    <xf numFmtId="176" fontId="14" fillId="16" borderId="0"/>
    <xf numFmtId="182" fontId="14" fillId="16" borderId="0"/>
    <xf numFmtId="176" fontId="14" fillId="16" borderId="0"/>
    <xf numFmtId="176" fontId="14" fillId="16" borderId="0"/>
    <xf numFmtId="176" fontId="14" fillId="16" borderId="0"/>
    <xf numFmtId="0" fontId="14" fillId="0"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82" fontId="14" fillId="16" borderId="0"/>
    <xf numFmtId="0" fontId="95" fillId="30" borderId="0" applyNumberFormat="0" applyBorder="0" applyAlignment="0" applyProtection="0">
      <alignment vertical="center"/>
    </xf>
    <xf numFmtId="182" fontId="14" fillId="16" borderId="0"/>
    <xf numFmtId="182" fontId="14" fillId="16" borderId="0"/>
    <xf numFmtId="176" fontId="14" fillId="16" borderId="0"/>
    <xf numFmtId="176" fontId="14" fillId="16" borderId="0"/>
    <xf numFmtId="182" fontId="14" fillId="16" borderId="0"/>
    <xf numFmtId="182" fontId="14" fillId="16" borderId="0"/>
    <xf numFmtId="176" fontId="14" fillId="16" borderId="0"/>
    <xf numFmtId="176" fontId="14" fillId="16" borderId="0"/>
    <xf numFmtId="182" fontId="14" fillId="16" borderId="0"/>
    <xf numFmtId="182" fontId="14" fillId="16" borderId="0"/>
    <xf numFmtId="182" fontId="14" fillId="16" borderId="0"/>
    <xf numFmtId="10" fontId="101" fillId="0" borderId="0" applyFont="0" applyFill="0" applyBorder="0" applyAlignment="0" applyProtection="0"/>
    <xf numFmtId="182" fontId="14" fillId="16" borderId="0"/>
    <xf numFmtId="176" fontId="14" fillId="16" borderId="0"/>
    <xf numFmtId="0" fontId="166" fillId="22" borderId="0" applyNumberFormat="0" applyBorder="0" applyAlignment="0" applyProtection="0">
      <alignment vertical="center"/>
    </xf>
    <xf numFmtId="176" fontId="14" fillId="16" borderId="0"/>
    <xf numFmtId="0" fontId="0" fillId="0" borderId="0" applyNumberFormat="0" applyFont="0" applyFill="0" applyBorder="0" applyAlignment="0" applyProtection="0"/>
    <xf numFmtId="182" fontId="14" fillId="16" borderId="0"/>
    <xf numFmtId="0" fontId="104" fillId="0" borderId="79" applyNumberFormat="0" applyFill="0" applyAlignment="0" applyProtection="0">
      <alignment vertical="center"/>
    </xf>
    <xf numFmtId="182" fontId="14" fillId="16" borderId="0"/>
    <xf numFmtId="0" fontId="104" fillId="0" borderId="79" applyNumberFormat="0" applyFill="0" applyAlignment="0" applyProtection="0">
      <alignment vertical="center"/>
    </xf>
    <xf numFmtId="182" fontId="14" fillId="16" borderId="0"/>
    <xf numFmtId="0" fontId="123" fillId="22" borderId="0" applyNumberFormat="0" applyBorder="0" applyAlignment="0" applyProtection="0">
      <alignment vertical="center"/>
    </xf>
    <xf numFmtId="176" fontId="14" fillId="16" borderId="0"/>
    <xf numFmtId="0" fontId="104" fillId="0" borderId="79" applyNumberFormat="0" applyFill="0" applyAlignment="0" applyProtection="0">
      <alignment vertical="center"/>
    </xf>
    <xf numFmtId="182" fontId="14" fillId="16" borderId="0"/>
    <xf numFmtId="0" fontId="104" fillId="0" borderId="79" applyNumberFormat="0" applyFill="0" applyAlignment="0" applyProtection="0">
      <alignment vertical="center"/>
    </xf>
    <xf numFmtId="182" fontId="14" fillId="16" borderId="0"/>
    <xf numFmtId="0" fontId="104" fillId="0" borderId="79" applyNumberFormat="0" applyFill="0" applyAlignment="0" applyProtection="0">
      <alignment vertical="center"/>
    </xf>
    <xf numFmtId="176" fontId="14" fillId="16" borderId="0"/>
    <xf numFmtId="0" fontId="104" fillId="0" borderId="79" applyNumberFormat="0" applyFill="0" applyAlignment="0" applyProtection="0">
      <alignment vertical="center"/>
    </xf>
    <xf numFmtId="176" fontId="14" fillId="16" borderId="0"/>
    <xf numFmtId="0" fontId="104" fillId="0" borderId="79" applyNumberFormat="0" applyFill="0" applyAlignment="0" applyProtection="0">
      <alignment vertical="center"/>
    </xf>
    <xf numFmtId="176" fontId="14" fillId="16" borderId="0"/>
    <xf numFmtId="176" fontId="14" fillId="16" borderId="0"/>
    <xf numFmtId="199" fontId="1" fillId="0" borderId="0" applyFont="0" applyFill="0" applyBorder="0" applyAlignment="0" applyProtection="0"/>
    <xf numFmtId="182" fontId="14" fillId="16" borderId="0"/>
    <xf numFmtId="0" fontId="104" fillId="0" borderId="79" applyNumberFormat="0" applyFill="0" applyAlignment="0" applyProtection="0">
      <alignment vertical="center"/>
    </xf>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0" fontId="216" fillId="0"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0" fontId="0" fillId="0" borderId="0" applyNumberFormat="0" applyFont="0" applyFill="0" applyBorder="0" applyAlignment="0" applyProtection="0"/>
    <xf numFmtId="0" fontId="0" fillId="0" borderId="0" applyNumberFormat="0" applyFont="0" applyFill="0" applyBorder="0" applyAlignment="0" applyProtection="0"/>
    <xf numFmtId="182" fontId="14" fillId="16" borderId="0"/>
    <xf numFmtId="176" fontId="14" fillId="16" borderId="0"/>
    <xf numFmtId="176" fontId="14" fillId="16" borderId="0"/>
    <xf numFmtId="0" fontId="98" fillId="0" borderId="0">
      <alignment vertical="center"/>
    </xf>
    <xf numFmtId="176" fontId="14" fillId="16" borderId="0"/>
    <xf numFmtId="176" fontId="14" fillId="16" borderId="0"/>
    <xf numFmtId="0" fontId="0" fillId="0" borderId="0" applyNumberFormat="0" applyFont="0" applyFill="0" applyBorder="0" applyAlignment="0" applyProtection="0"/>
    <xf numFmtId="176" fontId="14" fillId="16" borderId="0"/>
    <xf numFmtId="176" fontId="14" fillId="16" borderId="0"/>
    <xf numFmtId="0" fontId="0" fillId="0" borderId="0" applyNumberFormat="0" applyFont="0" applyFill="0" applyBorder="0" applyAlignment="0" applyProtection="0"/>
    <xf numFmtId="0" fontId="98" fillId="0" borderId="0">
      <alignment vertical="center"/>
    </xf>
    <xf numFmtId="0" fontId="14" fillId="0" borderId="0">
      <alignment vertical="center"/>
    </xf>
    <xf numFmtId="176" fontId="14" fillId="16" borderId="0"/>
    <xf numFmtId="176" fontId="14" fillId="16" borderId="0"/>
    <xf numFmtId="176" fontId="14" fillId="16" borderId="0"/>
    <xf numFmtId="0" fontId="115" fillId="20" borderId="75" applyNumberFormat="0" applyAlignment="0" applyProtection="0">
      <alignment vertical="center"/>
    </xf>
    <xf numFmtId="176" fontId="14" fillId="16" borderId="0"/>
    <xf numFmtId="176" fontId="14" fillId="16" borderId="0"/>
    <xf numFmtId="176" fontId="14" fillId="16" borderId="0"/>
    <xf numFmtId="176" fontId="14" fillId="16" borderId="0"/>
    <xf numFmtId="176" fontId="14" fillId="16" borderId="0"/>
    <xf numFmtId="176" fontId="14" fillId="16" borderId="0"/>
    <xf numFmtId="0" fontId="14" fillId="0" borderId="0">
      <alignment vertical="center"/>
    </xf>
    <xf numFmtId="0" fontId="2" fillId="17" borderId="71" applyNumberFormat="0" applyFont="0" applyAlignment="0" applyProtection="0">
      <alignment vertical="center"/>
    </xf>
    <xf numFmtId="176" fontId="14" fillId="16" borderId="0"/>
    <xf numFmtId="182" fontId="14" fillId="16" borderId="0"/>
    <xf numFmtId="176" fontId="14" fillId="16" borderId="0"/>
    <xf numFmtId="176" fontId="14" fillId="16" borderId="0"/>
    <xf numFmtId="176" fontId="14" fillId="16" borderId="0"/>
    <xf numFmtId="182" fontId="14" fillId="16" borderId="0"/>
    <xf numFmtId="182" fontId="14" fillId="16" borderId="0"/>
    <xf numFmtId="0" fontId="116" fillId="2" borderId="0" applyNumberFormat="0" applyBorder="0" applyAlignment="0" applyProtection="0">
      <alignment vertical="center"/>
    </xf>
    <xf numFmtId="182" fontId="14" fillId="16" borderId="0"/>
    <xf numFmtId="176" fontId="14" fillId="16" borderId="0"/>
    <xf numFmtId="176" fontId="14" fillId="16" borderId="0"/>
    <xf numFmtId="182" fontId="14" fillId="16" borderId="0"/>
    <xf numFmtId="0" fontId="0" fillId="0" borderId="0" applyNumberFormat="0" applyFont="0" applyFill="0" applyBorder="0" applyAlignment="0" applyProtection="0"/>
    <xf numFmtId="10" fontId="6" fillId="0" borderId="0" applyFont="0" applyFill="0" applyBorder="0" applyAlignment="0" applyProtection="0"/>
    <xf numFmtId="182" fontId="14" fillId="16" borderId="0"/>
    <xf numFmtId="0" fontId="95" fillId="30" borderId="0" applyNumberFormat="0" applyBorder="0" applyAlignment="0" applyProtection="0">
      <alignment vertical="center"/>
    </xf>
    <xf numFmtId="10" fontId="0" fillId="0" borderId="0" applyFont="0" applyFill="0" applyBorder="0" applyAlignment="0" applyProtection="0"/>
    <xf numFmtId="182" fontId="14" fillId="16" borderId="0"/>
    <xf numFmtId="0" fontId="0" fillId="0" borderId="0" applyNumberFormat="0" applyFont="0" applyFill="0" applyBorder="0" applyAlignment="0" applyProtection="0"/>
    <xf numFmtId="10" fontId="0" fillId="0" borderId="0" applyFont="0" applyFill="0" applyBorder="0" applyAlignment="0" applyProtection="0"/>
    <xf numFmtId="176" fontId="14" fillId="16" borderId="0"/>
    <xf numFmtId="176" fontId="14" fillId="16" borderId="0"/>
    <xf numFmtId="10" fontId="0" fillId="0" borderId="0" applyFont="0" applyFill="0" applyBorder="0" applyAlignment="0" applyProtection="0"/>
    <xf numFmtId="182" fontId="14" fillId="16" borderId="0"/>
    <xf numFmtId="10" fontId="0" fillId="0" borderId="0" applyFont="0" applyFill="0" applyBorder="0" applyAlignment="0" applyProtection="0"/>
    <xf numFmtId="41" fontId="14" fillId="0" borderId="0" applyFont="0" applyFill="0" applyBorder="0" applyAlignment="0" applyProtection="0"/>
    <xf numFmtId="182" fontId="14" fillId="16" borderId="0"/>
    <xf numFmtId="182" fontId="14" fillId="16" borderId="0"/>
    <xf numFmtId="182" fontId="14" fillId="16" borderId="0"/>
    <xf numFmtId="182" fontId="14" fillId="16" borderId="0"/>
    <xf numFmtId="0" fontId="0" fillId="0" borderId="0" applyNumberFormat="0" applyFont="0" applyFill="0" applyBorder="0" applyAlignment="0" applyProtection="0"/>
    <xf numFmtId="176" fontId="14" fillId="16" borderId="0"/>
    <xf numFmtId="176" fontId="14" fillId="16" borderId="0"/>
    <xf numFmtId="182" fontId="14" fillId="16" borderId="0"/>
    <xf numFmtId="182" fontId="14" fillId="16" borderId="0"/>
    <xf numFmtId="0" fontId="104" fillId="0" borderId="0" applyNumberFormat="0" applyFill="0" applyBorder="0" applyAlignment="0" applyProtection="0">
      <alignment vertical="center"/>
    </xf>
    <xf numFmtId="182" fontId="14" fillId="16" borderId="0"/>
    <xf numFmtId="182" fontId="14" fillId="16" borderId="0"/>
    <xf numFmtId="0" fontId="0" fillId="0" borderId="0" applyNumberFormat="0" applyFont="0" applyFill="0" applyBorder="0" applyAlignment="0" applyProtection="0"/>
    <xf numFmtId="0" fontId="0" fillId="0" borderId="0" applyNumberFormat="0" applyFont="0" applyFill="0" applyBorder="0" applyAlignment="0" applyProtection="0"/>
    <xf numFmtId="176" fontId="14" fillId="16" borderId="0"/>
    <xf numFmtId="176" fontId="14" fillId="16" borderId="0"/>
    <xf numFmtId="182" fontId="14" fillId="16" borderId="0"/>
    <xf numFmtId="0" fontId="104" fillId="0" borderId="79" applyNumberFormat="0" applyFill="0" applyAlignment="0" applyProtection="0">
      <alignment vertical="center"/>
    </xf>
    <xf numFmtId="182" fontId="14" fillId="16" borderId="0"/>
    <xf numFmtId="0" fontId="104" fillId="0" borderId="79" applyNumberFormat="0" applyFill="0" applyAlignment="0" applyProtection="0">
      <alignment vertical="center"/>
    </xf>
    <xf numFmtId="176" fontId="14" fillId="16" borderId="0"/>
    <xf numFmtId="0" fontId="14" fillId="0" borderId="0">
      <alignment vertical="center"/>
    </xf>
    <xf numFmtId="0" fontId="104" fillId="0" borderId="79" applyNumberFormat="0" applyFill="0" applyAlignment="0" applyProtection="0">
      <alignment vertical="center"/>
    </xf>
    <xf numFmtId="176" fontId="14" fillId="16" borderId="0"/>
    <xf numFmtId="182" fontId="14" fillId="16" borderId="0"/>
    <xf numFmtId="182" fontId="14" fillId="16" borderId="0"/>
    <xf numFmtId="176" fontId="14" fillId="16" borderId="0"/>
    <xf numFmtId="0" fontId="2" fillId="0" borderId="0"/>
    <xf numFmtId="0" fontId="0" fillId="0" borderId="0" applyNumberFormat="0" applyFont="0" applyFill="0" applyBorder="0" applyAlignment="0" applyProtection="0"/>
    <xf numFmtId="176" fontId="14" fillId="16" borderId="0"/>
    <xf numFmtId="0" fontId="0" fillId="0" borderId="0" applyNumberFormat="0" applyFont="0" applyFill="0" applyBorder="0" applyAlignment="0" applyProtection="0"/>
    <xf numFmtId="176" fontId="14" fillId="16" borderId="0"/>
    <xf numFmtId="176" fontId="14" fillId="16" borderId="0"/>
    <xf numFmtId="0" fontId="0" fillId="0" borderId="0" applyNumberFormat="0" applyFont="0" applyFill="0" applyBorder="0" applyAlignment="0" applyProtection="0"/>
    <xf numFmtId="176" fontId="14" fillId="16" borderId="0"/>
    <xf numFmtId="176" fontId="14" fillId="16" borderId="0"/>
    <xf numFmtId="0" fontId="0" fillId="0" borderId="0" applyNumberFormat="0" applyFont="0" applyFill="0" applyBorder="0" applyAlignment="0" applyProtection="0"/>
    <xf numFmtId="0" fontId="0" fillId="0" borderId="0" applyNumberFormat="0" applyFont="0" applyFill="0" applyBorder="0" applyAlignment="0" applyProtection="0"/>
    <xf numFmtId="176" fontId="14" fillId="16" borderId="0"/>
    <xf numFmtId="176" fontId="14" fillId="16" borderId="0"/>
    <xf numFmtId="248" fontId="0" fillId="0" borderId="0" applyFont="0" applyFill="0" applyBorder="0" applyAlignment="0" applyProtection="0"/>
    <xf numFmtId="176" fontId="14" fillId="16" borderId="0"/>
    <xf numFmtId="176" fontId="14" fillId="16" borderId="0"/>
    <xf numFmtId="0" fontId="0" fillId="0" borderId="0" applyNumberFormat="0" applyFont="0" applyFill="0" applyBorder="0" applyAlignment="0" applyProtection="0"/>
    <xf numFmtId="0" fontId="0" fillId="0" borderId="0" applyNumberFormat="0" applyFont="0" applyFill="0" applyBorder="0" applyAlignment="0" applyProtection="0"/>
    <xf numFmtId="176" fontId="14" fillId="16" borderId="0"/>
    <xf numFmtId="176" fontId="14" fillId="16" borderId="0"/>
    <xf numFmtId="176" fontId="14" fillId="16" borderId="0"/>
    <xf numFmtId="176" fontId="14" fillId="16" borderId="0"/>
    <xf numFmtId="0" fontId="0" fillId="0" borderId="0" applyNumberFormat="0" applyFont="0" applyFill="0" applyBorder="0" applyAlignment="0" applyProtection="0"/>
    <xf numFmtId="0" fontId="0" fillId="0" borderId="0" applyNumberFormat="0" applyFont="0" applyFill="0" applyBorder="0" applyAlignment="0" applyProtection="0"/>
    <xf numFmtId="176" fontId="14" fillId="16" borderId="0"/>
    <xf numFmtId="182" fontId="14" fillId="16" borderId="0"/>
    <xf numFmtId="0" fontId="0" fillId="0" borderId="0" applyNumberFormat="0" applyFont="0" applyFill="0" applyBorder="0" applyAlignment="0" applyProtection="0"/>
    <xf numFmtId="176" fontId="14" fillId="16" borderId="0"/>
    <xf numFmtId="0" fontId="0" fillId="0" borderId="0" applyNumberFormat="0" applyFont="0" applyFill="0" applyBorder="0" applyAlignment="0" applyProtection="0"/>
    <xf numFmtId="0" fontId="0" fillId="0" borderId="0" applyNumberFormat="0" applyFont="0" applyFill="0" applyBorder="0" applyAlignment="0" applyProtection="0"/>
    <xf numFmtId="176" fontId="14" fillId="16" borderId="0"/>
    <xf numFmtId="182" fontId="14" fillId="16" borderId="0"/>
    <xf numFmtId="176" fontId="14" fillId="16" borderId="0"/>
    <xf numFmtId="176" fontId="14" fillId="16" borderId="0"/>
    <xf numFmtId="182" fontId="14" fillId="16" borderId="0"/>
    <xf numFmtId="182" fontId="14" fillId="16" borderId="0"/>
    <xf numFmtId="182" fontId="14" fillId="16" borderId="0"/>
    <xf numFmtId="176" fontId="14" fillId="16" borderId="0"/>
    <xf numFmtId="176" fontId="14" fillId="16" borderId="0"/>
    <xf numFmtId="182" fontId="14" fillId="16" borderId="0"/>
    <xf numFmtId="182" fontId="14" fillId="16" borderId="0"/>
    <xf numFmtId="0" fontId="0" fillId="0" borderId="0" applyNumberFormat="0" applyFont="0" applyFill="0" applyBorder="0" applyAlignment="0" applyProtection="0"/>
    <xf numFmtId="176" fontId="14" fillId="16" borderId="0"/>
    <xf numFmtId="176" fontId="14" fillId="16" borderId="0"/>
    <xf numFmtId="0" fontId="0" fillId="0" borderId="0" applyNumberFormat="0" applyFont="0" applyFill="0" applyBorder="0" applyAlignment="0" applyProtection="0"/>
    <xf numFmtId="182" fontId="14" fillId="16" borderId="0"/>
    <xf numFmtId="182" fontId="14" fillId="16" borderId="0"/>
    <xf numFmtId="176" fontId="14" fillId="16" borderId="0"/>
    <xf numFmtId="176" fontId="14" fillId="16" borderId="0"/>
    <xf numFmtId="182" fontId="14" fillId="16" borderId="0"/>
    <xf numFmtId="0" fontId="104" fillId="0" borderId="79" applyNumberFormat="0" applyFill="0" applyAlignment="0" applyProtection="0">
      <alignment vertical="center"/>
    </xf>
    <xf numFmtId="182" fontId="14" fillId="16" borderId="0"/>
    <xf numFmtId="0" fontId="104" fillId="0" borderId="79" applyNumberFormat="0" applyFill="0" applyAlignment="0" applyProtection="0">
      <alignment vertical="center"/>
    </xf>
    <xf numFmtId="182" fontId="14" fillId="16" borderId="0"/>
    <xf numFmtId="0" fontId="104" fillId="0" borderId="79" applyNumberFormat="0" applyFill="0" applyAlignment="0" applyProtection="0">
      <alignment vertical="center"/>
    </xf>
    <xf numFmtId="182" fontId="14" fillId="16" borderId="0"/>
    <xf numFmtId="0" fontId="132" fillId="0" borderId="81" applyNumberFormat="0" applyFill="0" applyAlignment="0" applyProtection="0">
      <alignment vertical="center"/>
    </xf>
    <xf numFmtId="182" fontId="14" fillId="16" borderId="0"/>
    <xf numFmtId="0" fontId="104" fillId="0" borderId="79" applyNumberFormat="0" applyFill="0" applyAlignment="0" applyProtection="0">
      <alignment vertical="center"/>
    </xf>
    <xf numFmtId="182" fontId="14" fillId="16" borderId="0"/>
    <xf numFmtId="0" fontId="104" fillId="0" borderId="79" applyNumberFormat="0" applyFill="0" applyAlignment="0" applyProtection="0">
      <alignment vertical="center"/>
    </xf>
    <xf numFmtId="176" fontId="14" fillId="16" borderId="0"/>
    <xf numFmtId="0" fontId="104" fillId="0" borderId="79" applyNumberFormat="0" applyFill="0" applyAlignment="0" applyProtection="0">
      <alignment vertical="center"/>
    </xf>
    <xf numFmtId="176" fontId="14" fillId="16" borderId="0"/>
    <xf numFmtId="0" fontId="104" fillId="0" borderId="79" applyNumberFormat="0" applyFill="0" applyAlignment="0" applyProtection="0">
      <alignment vertical="center"/>
    </xf>
    <xf numFmtId="182" fontId="14" fillId="16" borderId="0"/>
    <xf numFmtId="0" fontId="104" fillId="0" borderId="79" applyNumberFormat="0" applyFill="0" applyAlignment="0" applyProtection="0">
      <alignment vertical="center"/>
    </xf>
    <xf numFmtId="176" fontId="14" fillId="16" borderId="0"/>
    <xf numFmtId="0" fontId="104" fillId="0" borderId="79" applyNumberFormat="0" applyFill="0" applyAlignment="0" applyProtection="0">
      <alignment vertical="center"/>
    </xf>
    <xf numFmtId="176" fontId="14" fillId="16" borderId="0"/>
    <xf numFmtId="176" fontId="14" fillId="16" borderId="0"/>
    <xf numFmtId="182" fontId="14" fillId="16" borderId="0"/>
    <xf numFmtId="176" fontId="14" fillId="16" borderId="0"/>
    <xf numFmtId="249" fontId="0" fillId="0" borderId="0" applyFont="0" applyFill="0" applyBorder="0" applyAlignment="0" applyProtection="0"/>
    <xf numFmtId="176" fontId="14" fillId="16" borderId="0"/>
    <xf numFmtId="176" fontId="14" fillId="16" borderId="0"/>
    <xf numFmtId="0" fontId="0" fillId="0" borderId="0" applyNumberFormat="0" applyFont="0" applyFill="0" applyBorder="0" applyAlignment="0" applyProtection="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82" fontId="14" fillId="16" borderId="0"/>
    <xf numFmtId="176" fontId="14" fillId="16" borderId="0"/>
    <xf numFmtId="176" fontId="14" fillId="16" borderId="0"/>
    <xf numFmtId="182" fontId="14" fillId="16" borderId="0"/>
    <xf numFmtId="182" fontId="14" fillId="16" borderId="0"/>
    <xf numFmtId="0" fontId="2" fillId="0" borderId="0"/>
    <xf numFmtId="182" fontId="14" fillId="16" borderId="0"/>
    <xf numFmtId="0" fontId="2" fillId="0" borderId="0"/>
    <xf numFmtId="176" fontId="14" fillId="16" borderId="0"/>
    <xf numFmtId="182" fontId="14" fillId="16" borderId="0"/>
    <xf numFmtId="0" fontId="14" fillId="0" borderId="0">
      <alignment vertical="center"/>
    </xf>
    <xf numFmtId="0" fontId="2" fillId="0" borderId="0"/>
    <xf numFmtId="182" fontId="14" fillId="16" borderId="0"/>
    <xf numFmtId="0" fontId="2" fillId="0" borderId="0"/>
    <xf numFmtId="0" fontId="2" fillId="0" borderId="0"/>
    <xf numFmtId="182" fontId="14" fillId="16" borderId="0"/>
    <xf numFmtId="182" fontId="14" fillId="16" borderId="0"/>
    <xf numFmtId="0" fontId="0" fillId="0" borderId="0" applyNumberFormat="0" applyFont="0" applyFill="0" applyBorder="0" applyAlignment="0" applyProtection="0"/>
    <xf numFmtId="182" fontId="14" fillId="16" borderId="0"/>
    <xf numFmtId="0" fontId="2" fillId="0" borderId="0"/>
    <xf numFmtId="0" fontId="2" fillId="0" borderId="0"/>
    <xf numFmtId="182" fontId="14" fillId="16" borderId="0"/>
    <xf numFmtId="176" fontId="14" fillId="16" borderId="0"/>
    <xf numFmtId="0" fontId="2" fillId="0" borderId="0"/>
    <xf numFmtId="0" fontId="2" fillId="0" borderId="0"/>
    <xf numFmtId="176" fontId="14" fillId="16" borderId="0"/>
    <xf numFmtId="182" fontId="14" fillId="16" borderId="0"/>
    <xf numFmtId="182" fontId="14" fillId="16" borderId="0"/>
    <xf numFmtId="182" fontId="14" fillId="16" borderId="0"/>
    <xf numFmtId="0" fontId="2" fillId="0" borderId="0"/>
    <xf numFmtId="182" fontId="14" fillId="16" borderId="0"/>
    <xf numFmtId="43" fontId="1" fillId="0" borderId="0" applyFont="0" applyFill="0" applyBorder="0" applyAlignment="0" applyProtection="0"/>
    <xf numFmtId="176" fontId="14" fillId="16" borderId="0"/>
    <xf numFmtId="0" fontId="2" fillId="0" borderId="0"/>
    <xf numFmtId="176" fontId="14" fillId="16" borderId="0"/>
    <xf numFmtId="0" fontId="0" fillId="0" borderId="0" applyNumberFormat="0" applyFont="0" applyFill="0" applyBorder="0" applyAlignment="0" applyProtection="0"/>
    <xf numFmtId="182" fontId="14" fillId="16" borderId="0"/>
    <xf numFmtId="0" fontId="104" fillId="0" borderId="79" applyNumberFormat="0" applyFill="0" applyAlignment="0" applyProtection="0">
      <alignment vertical="center"/>
    </xf>
    <xf numFmtId="182" fontId="14" fillId="16" borderId="0"/>
    <xf numFmtId="0" fontId="0" fillId="0" borderId="0" applyNumberFormat="0" applyFont="0" applyFill="0" applyBorder="0" applyAlignment="0" applyProtection="0"/>
    <xf numFmtId="182" fontId="14" fillId="16" borderId="0"/>
    <xf numFmtId="0" fontId="132" fillId="0" borderId="81" applyNumberFormat="0" applyFill="0" applyAlignment="0" applyProtection="0">
      <alignment vertical="center"/>
    </xf>
    <xf numFmtId="176" fontId="14" fillId="16" borderId="0"/>
    <xf numFmtId="0" fontId="0" fillId="0" borderId="0" applyNumberFormat="0" applyFont="0" applyFill="0" applyBorder="0" applyAlignment="0" applyProtection="0"/>
    <xf numFmtId="176" fontId="14" fillId="16" borderId="0"/>
    <xf numFmtId="182" fontId="14" fillId="16" borderId="0"/>
    <xf numFmtId="0" fontId="104" fillId="0" borderId="79" applyNumberFormat="0" applyFill="0" applyAlignment="0" applyProtection="0">
      <alignment vertical="center"/>
    </xf>
    <xf numFmtId="182" fontId="14" fillId="16" borderId="0"/>
    <xf numFmtId="0" fontId="104" fillId="0" borderId="79" applyNumberFormat="0" applyFill="0" applyAlignment="0" applyProtection="0">
      <alignment vertical="center"/>
    </xf>
    <xf numFmtId="176" fontId="14" fillId="16" borderId="0"/>
    <xf numFmtId="176" fontId="14" fillId="16" borderId="0"/>
    <xf numFmtId="182" fontId="14" fillId="16" borderId="0"/>
    <xf numFmtId="0" fontId="104" fillId="0" borderId="79" applyNumberFormat="0" applyFill="0" applyAlignment="0" applyProtection="0">
      <alignment vertical="center"/>
    </xf>
    <xf numFmtId="176" fontId="14" fillId="16" borderId="0"/>
    <xf numFmtId="176" fontId="14" fillId="16" borderId="0"/>
    <xf numFmtId="0" fontId="132" fillId="0" borderId="81" applyNumberFormat="0" applyFill="0" applyAlignment="0" applyProtection="0">
      <alignment vertical="center"/>
    </xf>
    <xf numFmtId="0" fontId="0" fillId="0" borderId="0" applyNumberFormat="0" applyFont="0" applyFill="0" applyBorder="0" applyAlignment="0" applyProtection="0"/>
    <xf numFmtId="176" fontId="14" fillId="16" borderId="0"/>
    <xf numFmtId="182"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176" fontId="14" fillId="16" borderId="0"/>
    <xf numFmtId="0" fontId="92" fillId="0" borderId="0" applyNumberFormat="0" applyFill="0">
      <alignment horizontal="left" vertical="center"/>
    </xf>
    <xf numFmtId="0" fontId="92" fillId="0" borderId="0" applyNumberFormat="0" applyFill="0">
      <alignment horizontal="left" vertical="center"/>
    </xf>
    <xf numFmtId="0" fontId="95" fillId="30" borderId="0" applyNumberFormat="0" applyBorder="0" applyAlignment="0" applyProtection="0">
      <alignment vertical="center"/>
    </xf>
    <xf numFmtId="176" fontId="14" fillId="16" borderId="0"/>
    <xf numFmtId="176" fontId="14" fillId="16" borderId="0"/>
    <xf numFmtId="208" fontId="14" fillId="0" borderId="0" applyNumberFormat="0" applyFill="0" applyBorder="0" applyAlignment="0" applyProtection="0">
      <alignment horizontal="left"/>
    </xf>
    <xf numFmtId="0" fontId="95" fillId="30" borderId="0" applyNumberFormat="0" applyBorder="0" applyAlignment="0" applyProtection="0">
      <alignment vertical="center"/>
    </xf>
    <xf numFmtId="176" fontId="14" fillId="16" borderId="0"/>
    <xf numFmtId="176" fontId="14" fillId="16" borderId="0"/>
    <xf numFmtId="176" fontId="14" fillId="16" borderId="0"/>
    <xf numFmtId="176" fontId="14" fillId="16" borderId="0"/>
    <xf numFmtId="176" fontId="14" fillId="16" borderId="0"/>
    <xf numFmtId="0" fontId="120" fillId="6" borderId="75" applyNumberFormat="0" applyAlignment="0" applyProtection="0">
      <alignment vertical="center"/>
    </xf>
    <xf numFmtId="176" fontId="14" fillId="16" borderId="0"/>
    <xf numFmtId="182" fontId="14" fillId="16" borderId="0"/>
    <xf numFmtId="182" fontId="14" fillId="16" borderId="0"/>
    <xf numFmtId="176" fontId="14" fillId="16" borderId="0"/>
    <xf numFmtId="176" fontId="14" fillId="16" borderId="0"/>
    <xf numFmtId="182" fontId="14" fillId="16" borderId="0"/>
    <xf numFmtId="0" fontId="14" fillId="0" borderId="0">
      <alignment vertical="center"/>
    </xf>
    <xf numFmtId="0" fontId="2" fillId="0" borderId="0"/>
    <xf numFmtId="182" fontId="14" fillId="16" borderId="0"/>
    <xf numFmtId="176" fontId="14" fillId="16" borderId="0"/>
    <xf numFmtId="182" fontId="14" fillId="16" borderId="0"/>
    <xf numFmtId="182" fontId="14" fillId="16" borderId="0"/>
    <xf numFmtId="0" fontId="2" fillId="0" borderId="0" applyFill="0" applyBorder="0" applyAlignment="0"/>
    <xf numFmtId="0" fontId="98" fillId="0" borderId="0">
      <alignment vertical="center"/>
    </xf>
    <xf numFmtId="176" fontId="14" fillId="16" borderId="0"/>
    <xf numFmtId="176" fontId="14" fillId="16" borderId="0"/>
    <xf numFmtId="0" fontId="2" fillId="0" borderId="0" applyFill="0" applyBorder="0" applyAlignment="0"/>
    <xf numFmtId="182" fontId="14" fillId="16" borderId="0"/>
    <xf numFmtId="182" fontId="14" fillId="16" borderId="0"/>
    <xf numFmtId="182" fontId="14" fillId="16" borderId="0"/>
    <xf numFmtId="182" fontId="14" fillId="16" borderId="0"/>
    <xf numFmtId="176" fontId="14" fillId="16" borderId="0"/>
    <xf numFmtId="176" fontId="14" fillId="16" borderId="0"/>
    <xf numFmtId="182" fontId="14" fillId="16" borderId="0"/>
    <xf numFmtId="0" fontId="104" fillId="0" borderId="79" applyNumberFormat="0" applyFill="0" applyAlignment="0" applyProtection="0">
      <alignment vertical="center"/>
    </xf>
    <xf numFmtId="182" fontId="14" fillId="16" borderId="0"/>
    <xf numFmtId="182" fontId="14" fillId="16" borderId="0"/>
    <xf numFmtId="0" fontId="132" fillId="0" borderId="81" applyNumberFormat="0" applyFill="0" applyAlignment="0" applyProtection="0">
      <alignment vertical="center"/>
    </xf>
    <xf numFmtId="176" fontId="14" fillId="16" borderId="0"/>
    <xf numFmtId="182" fontId="14" fillId="16" borderId="0"/>
    <xf numFmtId="0" fontId="104" fillId="0" borderId="79" applyNumberFormat="0" applyFill="0" applyAlignment="0" applyProtection="0">
      <alignment vertical="center"/>
    </xf>
    <xf numFmtId="182" fontId="14" fillId="16" borderId="0"/>
    <xf numFmtId="0" fontId="14" fillId="0" borderId="0">
      <alignment vertical="center"/>
    </xf>
    <xf numFmtId="182" fontId="14" fillId="16" borderId="0"/>
    <xf numFmtId="0" fontId="14" fillId="0" borderId="0">
      <alignment vertical="center"/>
    </xf>
    <xf numFmtId="176" fontId="14" fillId="16" borderId="0"/>
    <xf numFmtId="0" fontId="14" fillId="0" borderId="0">
      <alignment vertical="center"/>
    </xf>
    <xf numFmtId="176" fontId="14" fillId="16" borderId="0"/>
    <xf numFmtId="0" fontId="14" fillId="0" borderId="0">
      <alignment vertical="center"/>
    </xf>
    <xf numFmtId="182" fontId="14" fillId="16" borderId="0"/>
    <xf numFmtId="0" fontId="102" fillId="6" borderId="73" applyNumberFormat="0" applyAlignment="0" applyProtection="0">
      <alignment vertical="center"/>
    </xf>
    <xf numFmtId="0" fontId="104" fillId="0" borderId="79" applyNumberFormat="0" applyFill="0" applyAlignment="0" applyProtection="0">
      <alignment vertical="center"/>
    </xf>
    <xf numFmtId="182" fontId="14" fillId="16" borderId="0"/>
    <xf numFmtId="39" fontId="14" fillId="0" borderId="0"/>
    <xf numFmtId="0" fontId="14" fillId="0" borderId="0"/>
    <xf numFmtId="182" fontId="14" fillId="16" borderId="0"/>
    <xf numFmtId="0" fontId="14" fillId="0" borderId="0"/>
    <xf numFmtId="0" fontId="102" fillId="6" borderId="73" applyNumberFormat="0" applyAlignment="0" applyProtection="0">
      <alignment vertical="center"/>
    </xf>
    <xf numFmtId="182" fontId="14" fillId="16" borderId="0"/>
    <xf numFmtId="0" fontId="14" fillId="0" borderId="0"/>
    <xf numFmtId="0" fontId="102" fillId="6" borderId="73" applyNumberFormat="0" applyAlignment="0" applyProtection="0">
      <alignment vertical="center"/>
    </xf>
    <xf numFmtId="176" fontId="14" fillId="16" borderId="0"/>
    <xf numFmtId="0" fontId="14" fillId="0" borderId="0"/>
    <xf numFmtId="0" fontId="0" fillId="0" borderId="0" applyNumberFormat="0" applyFont="0" applyFill="0" applyBorder="0" applyAlignment="0" applyProtection="0"/>
    <xf numFmtId="176" fontId="14" fillId="16" borderId="0"/>
    <xf numFmtId="0" fontId="14" fillId="0" borderId="0"/>
    <xf numFmtId="182" fontId="14" fillId="16" borderId="0"/>
    <xf numFmtId="0" fontId="14" fillId="0" borderId="0"/>
    <xf numFmtId="0" fontId="14" fillId="0" borderId="0">
      <alignment vertical="center"/>
    </xf>
    <xf numFmtId="0" fontId="132" fillId="0" borderId="81" applyNumberFormat="0" applyFill="0" applyAlignment="0" applyProtection="0">
      <alignment vertical="center"/>
    </xf>
    <xf numFmtId="182" fontId="14" fillId="16" borderId="0"/>
    <xf numFmtId="0" fontId="14" fillId="0" borderId="0"/>
    <xf numFmtId="176" fontId="14" fillId="16" borderId="0"/>
    <xf numFmtId="0" fontId="14" fillId="0" borderId="0"/>
    <xf numFmtId="0" fontId="102" fillId="6" borderId="73" applyNumberFormat="0" applyAlignment="0" applyProtection="0">
      <alignment vertical="center"/>
    </xf>
    <xf numFmtId="10" fontId="1" fillId="0" borderId="0" applyFont="0" applyFill="0" applyBorder="0" applyAlignment="0" applyProtection="0"/>
    <xf numFmtId="176" fontId="14" fillId="16" borderId="0"/>
    <xf numFmtId="0" fontId="14" fillId="0" borderId="0"/>
    <xf numFmtId="182" fontId="14" fillId="16" borderId="0"/>
    <xf numFmtId="0" fontId="14" fillId="0" borderId="0"/>
    <xf numFmtId="182" fontId="14" fillId="16" borderId="0"/>
    <xf numFmtId="176" fontId="14" fillId="16" borderId="0"/>
    <xf numFmtId="39" fontId="14" fillId="0" borderId="0"/>
    <xf numFmtId="176" fontId="14" fillId="16" borderId="0"/>
    <xf numFmtId="39" fontId="14" fillId="0" borderId="0"/>
    <xf numFmtId="182" fontId="14" fillId="16" borderId="0"/>
    <xf numFmtId="39" fontId="14" fillId="0" borderId="0"/>
    <xf numFmtId="221" fontId="1" fillId="0" borderId="0" applyFill="0" applyBorder="0" applyAlignment="0"/>
    <xf numFmtId="182" fontId="14" fillId="16" borderId="0"/>
    <xf numFmtId="182" fontId="14" fillId="16" borderId="0"/>
    <xf numFmtId="0" fontId="100" fillId="2" borderId="0" applyNumberFormat="0" applyBorder="0" applyAlignment="0" applyProtection="0">
      <alignment vertical="center"/>
    </xf>
    <xf numFmtId="182" fontId="14" fillId="16" borderId="0"/>
    <xf numFmtId="0" fontId="100" fillId="2" borderId="0" applyNumberFormat="0" applyBorder="0" applyAlignment="0" applyProtection="0">
      <alignment vertical="center"/>
    </xf>
    <xf numFmtId="182" fontId="14" fillId="16" borderId="0"/>
    <xf numFmtId="0" fontId="100" fillId="2" borderId="0" applyNumberFormat="0" applyBorder="0" applyAlignment="0" applyProtection="0">
      <alignment vertical="center"/>
    </xf>
    <xf numFmtId="182" fontId="14" fillId="16" borderId="0"/>
    <xf numFmtId="182" fontId="14" fillId="16" borderId="0"/>
    <xf numFmtId="0" fontId="100" fillId="2" borderId="0" applyNumberFormat="0" applyBorder="0" applyAlignment="0" applyProtection="0">
      <alignment vertical="center"/>
    </xf>
    <xf numFmtId="182" fontId="14" fillId="16" borderId="0"/>
    <xf numFmtId="0" fontId="100" fillId="2" borderId="0" applyNumberFormat="0" applyBorder="0" applyAlignment="0" applyProtection="0">
      <alignment vertical="center"/>
    </xf>
    <xf numFmtId="0" fontId="14" fillId="0" borderId="0">
      <alignment vertical="center"/>
    </xf>
    <xf numFmtId="0" fontId="2" fillId="0" borderId="0"/>
    <xf numFmtId="182" fontId="14" fillId="16" borderId="0"/>
    <xf numFmtId="0" fontId="0" fillId="0" borderId="0" applyNumberFormat="0" applyFont="0" applyFill="0" applyBorder="0" applyAlignment="0" applyProtection="0"/>
    <xf numFmtId="182" fontId="14" fillId="16" borderId="0"/>
    <xf numFmtId="182" fontId="14" fillId="16" borderId="0"/>
    <xf numFmtId="182" fontId="14" fillId="16" borderId="0"/>
    <xf numFmtId="182" fontId="14" fillId="16" borderId="0"/>
    <xf numFmtId="182" fontId="14" fillId="16" borderId="0"/>
    <xf numFmtId="0" fontId="14" fillId="0" borderId="0">
      <alignment vertical="center"/>
    </xf>
    <xf numFmtId="195" fontId="1" fillId="0" borderId="0" applyFill="0" applyBorder="0" applyAlignment="0"/>
    <xf numFmtId="0" fontId="92" fillId="0" borderId="0" applyNumberFormat="0" applyFill="0">
      <alignment horizontal="left" vertical="center"/>
    </xf>
    <xf numFmtId="182" fontId="14" fillId="16" borderId="0"/>
    <xf numFmtId="182" fontId="14" fillId="16" borderId="0"/>
    <xf numFmtId="0" fontId="169" fillId="13" borderId="73" applyNumberFormat="0" applyAlignment="0" applyProtection="0">
      <alignment vertical="center"/>
    </xf>
    <xf numFmtId="182" fontId="14" fillId="16" borderId="0"/>
    <xf numFmtId="0" fontId="14" fillId="0" borderId="0"/>
    <xf numFmtId="182" fontId="14" fillId="16" borderId="0"/>
    <xf numFmtId="0" fontId="14" fillId="0" borderId="0"/>
    <xf numFmtId="182" fontId="14" fillId="16" borderId="0"/>
    <xf numFmtId="0" fontId="14" fillId="0" borderId="0"/>
    <xf numFmtId="182" fontId="14" fillId="16" borderId="0"/>
    <xf numFmtId="0" fontId="14" fillId="0" borderId="0"/>
    <xf numFmtId="182" fontId="14" fillId="16" borderId="0"/>
    <xf numFmtId="182" fontId="14" fillId="16" borderId="0"/>
    <xf numFmtId="182" fontId="14" fillId="16" borderId="0"/>
    <xf numFmtId="182" fontId="14" fillId="16" borderId="0"/>
    <xf numFmtId="182" fontId="14" fillId="16" borderId="0"/>
    <xf numFmtId="182" fontId="14" fillId="16" borderId="0"/>
    <xf numFmtId="182" fontId="14" fillId="16" borderId="0"/>
    <xf numFmtId="182" fontId="14" fillId="16" borderId="0"/>
    <xf numFmtId="0" fontId="100" fillId="2" borderId="0" applyNumberFormat="0" applyBorder="0" applyAlignment="0" applyProtection="0">
      <alignment vertical="center"/>
    </xf>
    <xf numFmtId="182" fontId="14" fillId="16" borderId="0"/>
    <xf numFmtId="0" fontId="100" fillId="2" borderId="0" applyNumberFormat="0" applyBorder="0" applyAlignment="0" applyProtection="0">
      <alignment vertical="center"/>
    </xf>
    <xf numFmtId="182" fontId="14" fillId="16" borderId="0"/>
    <xf numFmtId="0" fontId="100" fillId="2" borderId="0" applyNumberFormat="0" applyBorder="0" applyAlignment="0" applyProtection="0">
      <alignment vertical="center"/>
    </xf>
    <xf numFmtId="182" fontId="14" fillId="16" borderId="0"/>
    <xf numFmtId="182" fontId="14" fillId="16" borderId="0"/>
    <xf numFmtId="0" fontId="100" fillId="2" borderId="0" applyNumberFormat="0" applyBorder="0" applyAlignment="0" applyProtection="0">
      <alignment vertical="center"/>
    </xf>
    <xf numFmtId="182" fontId="14" fillId="16" borderId="0"/>
    <xf numFmtId="0" fontId="100" fillId="2" borderId="0" applyNumberFormat="0" applyBorder="0" applyAlignment="0" applyProtection="0">
      <alignment vertical="center"/>
    </xf>
    <xf numFmtId="182" fontId="14" fillId="16" borderId="0"/>
    <xf numFmtId="0" fontId="104" fillId="0" borderId="79" applyNumberFormat="0" applyFill="0" applyAlignment="0" applyProtection="0">
      <alignment vertical="center"/>
    </xf>
    <xf numFmtId="182" fontId="14" fillId="16" borderId="0"/>
    <xf numFmtId="0" fontId="100" fillId="2" borderId="0" applyNumberFormat="0" applyBorder="0" applyAlignment="0" applyProtection="0">
      <alignment vertical="center"/>
    </xf>
    <xf numFmtId="182" fontId="14" fillId="16" borderId="0"/>
    <xf numFmtId="9" fontId="14" fillId="0" borderId="0" applyFont="0" applyFill="0" applyBorder="0" applyAlignment="0" applyProtection="0">
      <alignment vertical="center"/>
    </xf>
    <xf numFmtId="182" fontId="14" fillId="16" borderId="0"/>
    <xf numFmtId="182" fontId="14" fillId="16" borderId="0"/>
    <xf numFmtId="182" fontId="14" fillId="16" borderId="0"/>
    <xf numFmtId="0" fontId="122" fillId="22" borderId="0" applyNumberFormat="0" applyBorder="0" applyAlignment="0" applyProtection="0">
      <alignment vertical="center"/>
    </xf>
    <xf numFmtId="0" fontId="0" fillId="0" borderId="0" applyNumberFormat="0" applyFont="0" applyFill="0" applyBorder="0" applyAlignment="0" applyProtection="0"/>
    <xf numFmtId="182" fontId="14" fillId="16" borderId="0"/>
    <xf numFmtId="182" fontId="14" fillId="16" borderId="0"/>
    <xf numFmtId="0" fontId="14" fillId="0" borderId="0">
      <alignment vertical="center"/>
    </xf>
    <xf numFmtId="182" fontId="14" fillId="16" borderId="0"/>
    <xf numFmtId="182" fontId="14" fillId="16" borderId="0"/>
    <xf numFmtId="0" fontId="231" fillId="0" borderId="0" applyNumberFormat="0" applyFill="0" applyBorder="0" applyAlignment="0" applyProtection="0">
      <alignment vertical="top"/>
      <protection locked="0"/>
    </xf>
    <xf numFmtId="182" fontId="14" fillId="16" borderId="0"/>
    <xf numFmtId="182" fontId="14" fillId="16" borderId="0"/>
    <xf numFmtId="0" fontId="100" fillId="2" borderId="0" applyNumberFormat="0" applyBorder="0" applyAlignment="0" applyProtection="0">
      <alignment vertical="center"/>
    </xf>
    <xf numFmtId="182" fontId="14" fillId="16" borderId="0"/>
    <xf numFmtId="182" fontId="14" fillId="16" borderId="0"/>
    <xf numFmtId="0" fontId="100" fillId="2" borderId="0" applyNumberFormat="0" applyBorder="0" applyAlignment="0" applyProtection="0">
      <alignment vertical="center"/>
    </xf>
    <xf numFmtId="182" fontId="14" fillId="16" borderId="0"/>
    <xf numFmtId="182" fontId="14" fillId="16" borderId="0"/>
    <xf numFmtId="182" fontId="14" fillId="16" borderId="0"/>
    <xf numFmtId="182" fontId="14" fillId="16" borderId="0"/>
    <xf numFmtId="182" fontId="14" fillId="16" borderId="0"/>
    <xf numFmtId="182" fontId="14" fillId="16" borderId="0"/>
    <xf numFmtId="176" fontId="14" fillId="16" borderId="0"/>
    <xf numFmtId="0" fontId="14" fillId="0" borderId="0">
      <alignment vertical="center"/>
    </xf>
    <xf numFmtId="176" fontId="14" fillId="16" borderId="0"/>
    <xf numFmtId="0" fontId="14" fillId="0" borderId="0">
      <alignment vertical="center"/>
    </xf>
    <xf numFmtId="182" fontId="14" fillId="16" borderId="0"/>
    <xf numFmtId="0" fontId="14" fillId="0" borderId="0">
      <alignment vertical="center"/>
    </xf>
    <xf numFmtId="0" fontId="222" fillId="6" borderId="73">
      <alignment vertical="center"/>
    </xf>
    <xf numFmtId="9" fontId="0" fillId="0" borderId="0" applyFont="0" applyFill="0" applyBorder="0" applyAlignment="0" applyProtection="0"/>
    <xf numFmtId="256" fontId="0" fillId="0" borderId="0" applyFont="0" applyFill="0" applyBorder="0" applyAlignment="0" applyProtection="0"/>
    <xf numFmtId="0" fontId="14" fillId="0" borderId="0" applyNumberFormat="0" applyFill="0" applyBorder="0" applyAlignment="0" applyProtection="0"/>
    <xf numFmtId="207" fontId="0"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3" fillId="0" borderId="77"/>
    <xf numFmtId="238" fontId="0" fillId="0" borderId="0" applyFont="0" applyFill="0" applyBorder="0" applyAlignment="0" applyProtection="0"/>
    <xf numFmtId="274" fontId="1" fillId="0" borderId="0" applyFont="0" applyFill="0" applyBorder="0" applyAlignment="0" applyProtection="0"/>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4" fillId="0" borderId="0" applyNumberFormat="0" applyFill="0" applyBorder="0" applyAlignment="0" applyProtection="0">
      <alignment horizontal="left"/>
    </xf>
    <xf numFmtId="275" fontId="1" fillId="0" borderId="0" applyFont="0" applyFill="0" applyBorder="0" applyAlignment="0" applyProtection="0"/>
    <xf numFmtId="273" fontId="0" fillId="0" borderId="0" applyFont="0" applyFill="0" applyBorder="0" applyAlignment="0" applyProtection="0"/>
    <xf numFmtId="189" fontId="0" fillId="0" borderId="0" applyFont="0" applyFill="0" applyBorder="0" applyAlignment="0" applyProtection="0"/>
    <xf numFmtId="178" fontId="1" fillId="0" borderId="0" applyFont="0" applyFill="0" applyBorder="0" applyAlignment="0" applyProtection="0"/>
    <xf numFmtId="276" fontId="1" fillId="0" borderId="0" applyFont="0" applyFill="0" applyBorder="0" applyAlignment="0" applyProtection="0"/>
    <xf numFmtId="0" fontId="2" fillId="0" borderId="0"/>
    <xf numFmtId="0" fontId="0" fillId="0" borderId="0">
      <alignment horizontal="centerContinuous"/>
    </xf>
    <xf numFmtId="0" fontId="0" fillId="0" borderId="0">
      <alignment horizontal="centerContinuous"/>
    </xf>
    <xf numFmtId="0" fontId="0" fillId="0" borderId="0" applyNumberFormat="0" applyFont="0" applyFill="0" applyBorder="0" applyAlignment="0" applyProtection="0"/>
    <xf numFmtId="0" fontId="2" fillId="0" borderId="0"/>
    <xf numFmtId="0" fontId="0" fillId="0" borderId="0">
      <alignment horizontal="centerContinuous"/>
    </xf>
    <xf numFmtId="0" fontId="0" fillId="0" borderId="0">
      <alignment horizontal="centerContinuous"/>
    </xf>
    <xf numFmtId="0" fontId="0" fillId="0" borderId="0">
      <alignment horizontal="centerContinuous"/>
    </xf>
    <xf numFmtId="0" fontId="95" fillId="21" borderId="0" applyNumberFormat="0" applyBorder="0" applyAlignment="0" applyProtection="0">
      <alignment vertical="center"/>
    </xf>
    <xf numFmtId="0" fontId="0" fillId="0" borderId="0">
      <alignment horizontal="centerContinuous"/>
    </xf>
    <xf numFmtId="0" fontId="0" fillId="0" borderId="0">
      <alignment horizontal="centerContinuous"/>
    </xf>
    <xf numFmtId="43" fontId="1" fillId="0" borderId="0" applyFont="0" applyFill="0" applyBorder="0" applyAlignment="0" applyProtection="0"/>
    <xf numFmtId="0" fontId="0" fillId="0" borderId="0">
      <alignment horizontal="centerContinuous"/>
    </xf>
    <xf numFmtId="9" fontId="0" fillId="0" borderId="0" applyFont="0" applyFill="0" applyBorder="0" applyAlignment="0" applyProtection="0"/>
    <xf numFmtId="0" fontId="1" fillId="0" borderId="0"/>
    <xf numFmtId="0" fontId="0" fillId="0" borderId="0">
      <alignment horizontal="centerContinuous"/>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0" fillId="0" borderId="0">
      <alignment horizontal="centerContinuous"/>
    </xf>
    <xf numFmtId="0" fontId="0" fillId="0" borderId="0" applyNumberFormat="0" applyFont="0" applyFill="0" applyBorder="0" applyAlignment="0" applyProtection="0"/>
    <xf numFmtId="0" fontId="0" fillId="0" borderId="0">
      <alignment horizontal="centerContinuous"/>
    </xf>
    <xf numFmtId="0" fontId="14" fillId="0" borderId="0"/>
    <xf numFmtId="0" fontId="0" fillId="0" borderId="0">
      <alignment horizontal="centerContinuous"/>
    </xf>
    <xf numFmtId="0" fontId="0" fillId="0" borderId="0">
      <alignment horizontal="centerContinuous"/>
    </xf>
    <xf numFmtId="0" fontId="0" fillId="0" borderId="0">
      <alignment horizontal="centerContinuous"/>
    </xf>
    <xf numFmtId="0" fontId="0" fillId="0" borderId="0">
      <alignment horizontal="centerContinuous"/>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lignment horizontal="centerContinuous"/>
    </xf>
    <xf numFmtId="0" fontId="0" fillId="0" borderId="0">
      <alignment horizontal="centerContinuous"/>
    </xf>
    <xf numFmtId="0" fontId="0" fillId="0" borderId="0">
      <alignment horizontal="centerContinuous"/>
    </xf>
    <xf numFmtId="0" fontId="127" fillId="0" borderId="78" applyNumberFormat="0" applyFill="0" applyAlignment="0" applyProtection="0">
      <alignment vertical="center"/>
    </xf>
    <xf numFmtId="0" fontId="0" fillId="0" borderId="0">
      <alignment horizontal="centerContinuous"/>
    </xf>
    <xf numFmtId="0" fontId="0" fillId="0" borderId="0">
      <alignment horizontal="centerContinuous"/>
    </xf>
    <xf numFmtId="0" fontId="0" fillId="0" borderId="0">
      <alignment horizontal="centerContinuous"/>
    </xf>
    <xf numFmtId="0" fontId="0" fillId="0" borderId="0">
      <alignment horizontal="centerContinuous"/>
    </xf>
    <xf numFmtId="210" fontId="1" fillId="0" borderId="0"/>
    <xf numFmtId="0" fontId="114" fillId="3" borderId="0" applyNumberFormat="0" applyBorder="0" applyAlignment="0" applyProtection="0"/>
    <xf numFmtId="0" fontId="6" fillId="0" borderId="0"/>
    <xf numFmtId="0" fontId="6" fillId="0" borderId="0"/>
    <xf numFmtId="0" fontId="6" fillId="0" borderId="0"/>
    <xf numFmtId="0" fontId="170" fillId="13" borderId="0"/>
    <xf numFmtId="0" fontId="146" fillId="0" borderId="0"/>
    <xf numFmtId="0" fontId="216" fillId="0" borderId="0">
      <alignment horizontal="center" vertical="center"/>
    </xf>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244" fontId="128" fillId="0" borderId="10">
      <alignment horizontal="justify" vertical="top" wrapText="1"/>
    </xf>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0" fontId="0" fillId="0" borderId="0" applyNumberFormat="0" applyFont="0" applyFill="0" applyBorder="0" applyAlignment="0" applyProtection="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0" fontId="130" fillId="0" borderId="80" applyNumberFormat="0" applyFill="0" applyAlignment="0" applyProtection="0">
      <alignment vertical="center"/>
    </xf>
    <xf numFmtId="39" fontId="14" fillId="0" borderId="0"/>
    <xf numFmtId="39" fontId="14" fillId="0" borderId="0"/>
    <xf numFmtId="39" fontId="14" fillId="0" borderId="0"/>
    <xf numFmtId="39" fontId="14" fillId="0" borderId="0"/>
    <xf numFmtId="39" fontId="14" fillId="0" borderId="0"/>
    <xf numFmtId="0" fontId="0" fillId="0" borderId="0" applyNumberFormat="0" applyFont="0" applyFill="0" applyBorder="0" applyAlignment="0" applyProtection="0"/>
    <xf numFmtId="0" fontId="127" fillId="0" borderId="78" applyNumberFormat="0" applyFill="0" applyAlignment="0" applyProtection="0">
      <alignment vertical="center"/>
    </xf>
    <xf numFmtId="39" fontId="14" fillId="0" borderId="0"/>
    <xf numFmtId="39"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39" fontId="14" fillId="0" borderId="0"/>
    <xf numFmtId="39" fontId="14" fillId="0" borderId="0"/>
    <xf numFmtId="0" fontId="14" fillId="0" borderId="0"/>
    <xf numFmtId="0" fontId="0" fillId="0" borderId="0" applyNumberFormat="0" applyFont="0" applyFill="0" applyBorder="0" applyAlignment="0" applyProtection="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0" fontId="0" fillId="17" borderId="71" applyNumberFormat="0" applyFont="0" applyAlignment="0" applyProtection="0">
      <alignment vertical="center"/>
    </xf>
    <xf numFmtId="39" fontId="14" fillId="0" borderId="0"/>
    <xf numFmtId="39" fontId="14" fillId="0" borderId="0"/>
    <xf numFmtId="0" fontId="123" fillId="22" borderId="0" applyNumberFormat="0" applyBorder="0" applyAlignment="0" applyProtection="0">
      <alignment vertical="center"/>
    </xf>
    <xf numFmtId="39" fontId="14" fillId="0" borderId="0"/>
    <xf numFmtId="0" fontId="123" fillId="22" borderId="0" applyNumberFormat="0" applyBorder="0" applyAlignment="0" applyProtection="0">
      <alignment vertical="center"/>
    </xf>
    <xf numFmtId="39" fontId="14" fillId="0" borderId="0"/>
    <xf numFmtId="0" fontId="123" fillId="22" borderId="0" applyNumberFormat="0" applyBorder="0" applyAlignment="0" applyProtection="0">
      <alignment vertical="center"/>
    </xf>
    <xf numFmtId="0" fontId="95" fillId="29" borderId="0" applyNumberFormat="0" applyBorder="0" applyAlignment="0" applyProtection="0">
      <alignment vertical="center"/>
    </xf>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43" fontId="0" fillId="0" borderId="0" applyFont="0" applyFill="0" applyBorder="0" applyAlignment="0" applyProtection="0"/>
    <xf numFmtId="39" fontId="14" fillId="0" borderId="0"/>
    <xf numFmtId="0" fontId="104" fillId="0" borderId="0" applyNumberFormat="0" applyFill="0" applyBorder="0" applyAlignment="0" applyProtection="0">
      <alignment vertical="center"/>
    </xf>
    <xf numFmtId="39" fontId="14" fillId="0" borderId="0"/>
    <xf numFmtId="39" fontId="14" fillId="0" borderId="0"/>
    <xf numFmtId="43" fontId="14" fillId="0" borderId="0" applyFont="0" applyFill="0" applyBorder="0" applyAlignment="0" applyProtection="0">
      <alignment vertical="center"/>
    </xf>
    <xf numFmtId="39" fontId="14" fillId="0" borderId="0"/>
    <xf numFmtId="0" fontId="132" fillId="0" borderId="0" applyNumberFormat="0" applyFill="0" applyBorder="0" applyAlignment="0" applyProtection="0">
      <alignment vertical="center"/>
    </xf>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0" fontId="122" fillId="22" borderId="0" applyNumberFormat="0" applyBorder="0" applyAlignment="0" applyProtection="0">
      <alignment vertical="center"/>
    </xf>
    <xf numFmtId="0" fontId="2" fillId="0" borderId="0"/>
    <xf numFmtId="39" fontId="14" fillId="0" borderId="0"/>
    <xf numFmtId="0" fontId="122" fillId="22" borderId="0" applyNumberFormat="0" applyBorder="0" applyAlignment="0" applyProtection="0">
      <alignment vertical="center"/>
    </xf>
    <xf numFmtId="39" fontId="14" fillId="0" borderId="0"/>
    <xf numFmtId="0" fontId="122" fillId="22" borderId="0" applyNumberFormat="0" applyBorder="0" applyAlignment="0" applyProtection="0">
      <alignment vertical="center"/>
    </xf>
    <xf numFmtId="43" fontId="14" fillId="0" borderId="0" applyFont="0" applyFill="0" applyBorder="0" applyAlignment="0" applyProtection="0"/>
    <xf numFmtId="39" fontId="14" fillId="0" borderId="0"/>
    <xf numFmtId="39" fontId="14" fillId="0" borderId="0"/>
    <xf numFmtId="39" fontId="14" fillId="0" borderId="0"/>
    <xf numFmtId="0" fontId="122" fillId="22" borderId="0" applyNumberFormat="0" applyBorder="0" applyAlignment="0" applyProtection="0">
      <alignment vertical="center"/>
    </xf>
    <xf numFmtId="39" fontId="14" fillId="0" borderId="0"/>
    <xf numFmtId="0" fontId="122" fillId="22" borderId="0" applyNumberFormat="0" applyBorder="0" applyAlignment="0" applyProtection="0">
      <alignment vertical="center"/>
    </xf>
    <xf numFmtId="39" fontId="14" fillId="0" borderId="0"/>
    <xf numFmtId="39" fontId="14" fillId="0" borderId="0"/>
    <xf numFmtId="0" fontId="122" fillId="22" borderId="0" applyNumberFormat="0" applyBorder="0" applyAlignment="0" applyProtection="0">
      <alignment vertical="center"/>
    </xf>
    <xf numFmtId="39" fontId="14" fillId="0" borderId="0"/>
    <xf numFmtId="0" fontId="122" fillId="22" borderId="0" applyNumberFormat="0" applyBorder="0" applyAlignment="0" applyProtection="0">
      <alignment vertical="center"/>
    </xf>
    <xf numFmtId="39" fontId="14" fillId="0" borderId="0"/>
    <xf numFmtId="0" fontId="122" fillId="22" borderId="0" applyNumberFormat="0" applyBorder="0" applyAlignment="0" applyProtection="0">
      <alignment vertical="center"/>
    </xf>
    <xf numFmtId="39" fontId="14" fillId="0" borderId="0"/>
    <xf numFmtId="39" fontId="14" fillId="0" borderId="0"/>
    <xf numFmtId="0" fontId="122" fillId="22" borderId="0" applyNumberFormat="0" applyBorder="0" applyAlignment="0" applyProtection="0">
      <alignment vertical="center"/>
    </xf>
    <xf numFmtId="39" fontId="14" fillId="0" borderId="0"/>
    <xf numFmtId="0" fontId="117" fillId="0" borderId="76" applyNumberFormat="0" applyFill="0" applyAlignment="0" applyProtection="0">
      <alignment vertical="center"/>
    </xf>
    <xf numFmtId="39" fontId="14" fillId="0" borderId="0"/>
    <xf numFmtId="0" fontId="122" fillId="22" borderId="0" applyNumberFormat="0" applyBorder="0" applyAlignment="0" applyProtection="0">
      <alignment vertical="center"/>
    </xf>
    <xf numFmtId="39" fontId="14" fillId="0" borderId="0"/>
    <xf numFmtId="0" fontId="122" fillId="22" borderId="0" applyNumberFormat="0" applyBorder="0" applyAlignment="0" applyProtection="0">
      <alignment vertical="center"/>
    </xf>
    <xf numFmtId="39" fontId="14" fillId="0" borderId="0"/>
    <xf numFmtId="0" fontId="14" fillId="0" borderId="0" applyNumberFormat="0" applyFill="0" applyBorder="0" applyAlignment="0" applyProtection="0">
      <alignment horizontal="left"/>
    </xf>
    <xf numFmtId="39" fontId="14" fillId="0" borderId="0"/>
    <xf numFmtId="0" fontId="95" fillId="21" borderId="0" applyNumberFormat="0" applyBorder="0" applyAlignment="0" applyProtection="0">
      <alignment vertical="center"/>
    </xf>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0" fontId="95" fillId="30" borderId="0" applyNumberFormat="0" applyBorder="0" applyAlignment="0" applyProtection="0">
      <alignment vertical="center"/>
    </xf>
    <xf numFmtId="39" fontId="14" fillId="0" borderId="0"/>
    <xf numFmtId="39" fontId="14" fillId="0" borderId="0"/>
    <xf numFmtId="39" fontId="14" fillId="0" borderId="0"/>
    <xf numFmtId="0" fontId="88" fillId="0" borderId="0"/>
    <xf numFmtId="0" fontId="2" fillId="0" borderId="0"/>
    <xf numFmtId="0" fontId="95" fillId="30" borderId="0" applyNumberFormat="0" applyBorder="0" applyAlignment="0" applyProtection="0">
      <alignment vertical="center"/>
    </xf>
    <xf numFmtId="0" fontId="0" fillId="0" borderId="0" applyNumberFormat="0" applyFont="0" applyFill="0" applyBorder="0" applyAlignment="0" applyProtection="0"/>
    <xf numFmtId="39" fontId="14" fillId="0" borderId="0"/>
    <xf numFmtId="0" fontId="2" fillId="0" borderId="0"/>
    <xf numFmtId="0" fontId="2" fillId="0" borderId="0"/>
    <xf numFmtId="39" fontId="14" fillId="0" borderId="0"/>
    <xf numFmtId="0" fontId="88" fillId="0" borderId="0"/>
    <xf numFmtId="0" fontId="2" fillId="0" borderId="0"/>
    <xf numFmtId="39" fontId="14" fillId="0" borderId="0"/>
    <xf numFmtId="39" fontId="14" fillId="0" borderId="0"/>
    <xf numFmtId="0" fontId="14" fillId="0" borderId="0">
      <alignment vertical="top"/>
    </xf>
    <xf numFmtId="0" fontId="14" fillId="0" borderId="0">
      <alignment vertical="top"/>
    </xf>
    <xf numFmtId="39" fontId="14" fillId="0" borderId="0"/>
    <xf numFmtId="39" fontId="14" fillId="0" borderId="0"/>
    <xf numFmtId="0" fontId="14" fillId="0" borderId="0">
      <alignment vertical="top"/>
    </xf>
    <xf numFmtId="0" fontId="98" fillId="0" borderId="0">
      <alignment vertical="center"/>
    </xf>
    <xf numFmtId="39" fontId="14" fillId="0" borderId="0"/>
    <xf numFmtId="39" fontId="14" fillId="0" borderId="0"/>
    <xf numFmtId="39" fontId="14" fillId="0" borderId="0"/>
    <xf numFmtId="39" fontId="14" fillId="0" borderId="0"/>
    <xf numFmtId="39" fontId="14" fillId="0" borderId="0"/>
    <xf numFmtId="39" fontId="14" fillId="0" borderId="0"/>
    <xf numFmtId="39" fontId="14" fillId="0" borderId="0"/>
    <xf numFmtId="43" fontId="1" fillId="0" borderId="0" applyFont="0" applyFill="0" applyBorder="0" applyAlignment="0" applyProtection="0"/>
    <xf numFmtId="39" fontId="14" fillId="0" borderId="0"/>
    <xf numFmtId="39" fontId="14" fillId="0" borderId="0"/>
    <xf numFmtId="39" fontId="14" fillId="0" borderId="0"/>
    <xf numFmtId="0" fontId="3" fillId="0" borderId="0" applyFill="0" applyBorder="0" applyProtection="0">
      <alignment horizontal="left" vertical="top"/>
    </xf>
    <xf numFmtId="0" fontId="14" fillId="0" borderId="0">
      <alignment vertical="center"/>
    </xf>
    <xf numFmtId="0" fontId="0" fillId="0" borderId="0" applyNumberFormat="0" applyFont="0" applyFill="0" applyBorder="0" applyAlignment="0" applyProtection="0"/>
    <xf numFmtId="39" fontId="14" fillId="0" borderId="0"/>
    <xf numFmtId="0" fontId="1" fillId="0" borderId="0"/>
    <xf numFmtId="39" fontId="14" fillId="0" borderId="0"/>
    <xf numFmtId="0" fontId="89" fillId="0" borderId="0"/>
    <xf numFmtId="0" fontId="14" fillId="0" borderId="0">
      <alignment vertical="center"/>
    </xf>
    <xf numFmtId="39" fontId="14" fillId="0" borderId="0"/>
    <xf numFmtId="43" fontId="0" fillId="0" borderId="0" applyFont="0" applyFill="0" applyBorder="0" applyAlignment="0" applyProtection="0"/>
    <xf numFmtId="0" fontId="0" fillId="0" borderId="0" applyNumberFormat="0" applyFont="0" applyFill="0" applyBorder="0" applyAlignment="0" applyProtection="0"/>
    <xf numFmtId="0" fontId="95" fillId="29" borderId="0" applyNumberFormat="0" applyBorder="0" applyAlignment="0" applyProtection="0">
      <alignment vertical="center"/>
    </xf>
    <xf numFmtId="39" fontId="14" fillId="0" borderId="0"/>
    <xf numFmtId="0" fontId="0" fillId="0" borderId="0" applyNumberFormat="0" applyFont="0" applyFill="0" applyBorder="0" applyAlignment="0" applyProtection="0"/>
    <xf numFmtId="39" fontId="14" fillId="0" borderId="0"/>
    <xf numFmtId="43" fontId="0" fillId="0" borderId="0" applyFont="0" applyFill="0" applyBorder="0" applyAlignment="0" applyProtection="0"/>
    <xf numFmtId="0" fontId="0" fillId="0" borderId="0" applyNumberFormat="0" applyFont="0" applyFill="0" applyBorder="0" applyAlignment="0" applyProtection="0"/>
    <xf numFmtId="39" fontId="14" fillId="0" borderId="0"/>
    <xf numFmtId="39"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xf numFmtId="39" fontId="14" fillId="0" borderId="0"/>
    <xf numFmtId="39" fontId="14" fillId="0" borderId="0"/>
    <xf numFmtId="39" fontId="14" fillId="0" borderId="0"/>
    <xf numFmtId="0" fontId="14" fillId="0" borderId="0">
      <alignment vertical="center"/>
    </xf>
    <xf numFmtId="0" fontId="14" fillId="0" borderId="0">
      <alignment vertical="center"/>
    </xf>
    <xf numFmtId="39" fontId="14" fillId="0" borderId="0"/>
    <xf numFmtId="39" fontId="14" fillId="0" borderId="0"/>
    <xf numFmtId="39" fontId="14" fillId="0" borderId="0"/>
    <xf numFmtId="39" fontId="14" fillId="0" borderId="0"/>
    <xf numFmtId="0" fontId="95" fillId="30" borderId="0" applyNumberFormat="0" applyBorder="0" applyAlignment="0" applyProtection="0">
      <alignment vertical="center"/>
    </xf>
    <xf numFmtId="39" fontId="14" fillId="0" borderId="0"/>
    <xf numFmtId="0" fontId="0" fillId="0" borderId="0" applyNumberFormat="0" applyFont="0" applyFill="0" applyBorder="0" applyAlignment="0" applyProtection="0"/>
    <xf numFmtId="39" fontId="14" fillId="0" borderId="0"/>
    <xf numFmtId="39" fontId="14" fillId="0" borderId="0"/>
    <xf numFmtId="39" fontId="14" fillId="0" borderId="0"/>
    <xf numFmtId="0" fontId="14" fillId="0" borderId="0">
      <alignment vertical="center"/>
    </xf>
    <xf numFmtId="39" fontId="14" fillId="0" borderId="0"/>
    <xf numFmtId="0" fontId="14" fillId="0" borderId="0" applyNumberFormat="0" applyFill="0" applyBorder="0" applyAlignment="0" applyProtection="0">
      <alignment horizontal="left"/>
    </xf>
    <xf numFmtId="39" fontId="14" fillId="0" borderId="0"/>
    <xf numFmtId="0" fontId="0" fillId="0" borderId="0" applyNumberFormat="0" applyFont="0" applyFill="0" applyBorder="0" applyAlignment="0" applyProtection="0"/>
    <xf numFmtId="39" fontId="14" fillId="0" borderId="0"/>
    <xf numFmtId="0" fontId="119" fillId="3" borderId="0" applyNumberFormat="0" applyBorder="0" applyAlignment="0" applyProtection="0">
      <alignment vertical="center"/>
    </xf>
    <xf numFmtId="39" fontId="14" fillId="0" borderId="0"/>
    <xf numFmtId="0" fontId="14" fillId="0" borderId="0">
      <alignment vertical="center"/>
    </xf>
    <xf numFmtId="39" fontId="14" fillId="0" borderId="0"/>
    <xf numFmtId="0" fontId="14" fillId="0" borderId="0">
      <alignment vertical="center"/>
    </xf>
    <xf numFmtId="39" fontId="14" fillId="0" borderId="0"/>
    <xf numFmtId="39" fontId="14" fillId="0" borderId="0"/>
    <xf numFmtId="0" fontId="95" fillId="30" borderId="0" applyNumberFormat="0" applyBorder="0" applyAlignment="0" applyProtection="0">
      <alignment vertical="center"/>
    </xf>
    <xf numFmtId="0" fontId="131" fillId="3" borderId="0" applyNumberFormat="0" applyBorder="0" applyAlignment="0" applyProtection="0">
      <alignment vertical="center"/>
    </xf>
    <xf numFmtId="0" fontId="2" fillId="0" borderId="0"/>
    <xf numFmtId="39" fontId="14" fillId="0" borderId="0"/>
    <xf numFmtId="0" fontId="2" fillId="0" borderId="0"/>
    <xf numFmtId="39" fontId="14" fillId="0" borderId="0"/>
    <xf numFmtId="0" fontId="14" fillId="0" borderId="0">
      <alignment vertical="center"/>
    </xf>
    <xf numFmtId="0" fontId="0" fillId="0" borderId="0" applyNumberFormat="0" applyFont="0" applyFill="0" applyBorder="0" applyAlignment="0" applyProtection="0"/>
    <xf numFmtId="39" fontId="14" fillId="0" borderId="0"/>
    <xf numFmtId="271" fontId="0" fillId="0" borderId="90" applyFont="0" applyFill="0" applyBorder="0" applyAlignment="0" applyProtection="0">
      <protection locked="0"/>
    </xf>
    <xf numFmtId="189" fontId="24" fillId="0" borderId="0"/>
    <xf numFmtId="43" fontId="1" fillId="0" borderId="0" applyFont="0" applyFill="0" applyBorder="0" applyAlignment="0" applyProtection="0"/>
    <xf numFmtId="0" fontId="88" fillId="0" borderId="0"/>
    <xf numFmtId="0" fontId="6" fillId="0" borderId="0"/>
    <xf numFmtId="216" fontId="0" fillId="0" borderId="0" applyFont="0" applyFill="0" applyBorder="0" applyAlignment="0" applyProtection="0"/>
    <xf numFmtId="216" fontId="1" fillId="0" borderId="0"/>
    <xf numFmtId="0" fontId="110" fillId="13" borderId="75" applyNumberFormat="0" applyAlignment="0" applyProtection="0">
      <alignment vertical="center"/>
    </xf>
    <xf numFmtId="271" fontId="175" fillId="45" borderId="95" applyProtection="0">
      <alignment horizontal="right" vertical="center"/>
      <protection locked="0"/>
    </xf>
    <xf numFmtId="0" fontId="2" fillId="0" borderId="0"/>
    <xf numFmtId="216" fontId="1" fillId="0" borderId="0"/>
    <xf numFmtId="39" fontId="0" fillId="0" borderId="0" applyFont="0" applyFill="0" applyBorder="0" applyAlignment="0" applyProtection="0"/>
    <xf numFmtId="0" fontId="1" fillId="17" borderId="71" applyNumberFormat="0" applyFont="0" applyAlignment="0" applyProtection="0"/>
    <xf numFmtId="238" fontId="0" fillId="0" borderId="0" applyFont="0" applyFill="0" applyBorder="0" applyAlignment="0" applyProtection="0"/>
    <xf numFmtId="223" fontId="0" fillId="0" borderId="0" applyFont="0" applyFill="0" applyBorder="0" applyAlignment="0" applyProtection="0"/>
    <xf numFmtId="0" fontId="135" fillId="0" borderId="0" applyNumberFormat="0" applyFill="0" applyBorder="0" applyAlignment="0" applyProtection="0"/>
    <xf numFmtId="0" fontId="2" fillId="0" borderId="0"/>
    <xf numFmtId="0" fontId="135" fillId="0" borderId="0" applyNumberFormat="0" applyFill="0" applyBorder="0" applyAlignment="0" applyProtection="0"/>
    <xf numFmtId="0" fontId="2" fillId="0" borderId="0"/>
    <xf numFmtId="1" fontId="1" fillId="0" borderId="0" applyFont="0" applyFill="0" applyBorder="0" applyAlignment="0" applyProtection="0"/>
    <xf numFmtId="0" fontId="105" fillId="24" borderId="74" applyNumberFormat="0" applyAlignment="0" applyProtection="0">
      <alignment vertical="center"/>
    </xf>
    <xf numFmtId="40" fontId="91" fillId="6" borderId="0">
      <alignment horizontal="right"/>
    </xf>
    <xf numFmtId="14" fontId="153" fillId="0" borderId="0">
      <alignment horizontal="center" wrapText="1"/>
      <protection locked="0"/>
    </xf>
    <xf numFmtId="14" fontId="153" fillId="0" borderId="0">
      <alignment horizontal="center" wrapText="1"/>
      <protection locked="0"/>
    </xf>
    <xf numFmtId="236" fontId="1" fillId="0" borderId="0" applyFont="0" applyFill="0" applyBorder="0" applyAlignment="0" applyProtection="0"/>
    <xf numFmtId="236" fontId="0" fillId="0" borderId="0" applyFont="0" applyFill="0" applyBorder="0" applyAlignment="0" applyProtection="0"/>
    <xf numFmtId="0" fontId="2" fillId="0" borderId="0"/>
    <xf numFmtId="236" fontId="0" fillId="0" borderId="0" applyFont="0" applyFill="0" applyBorder="0" applyAlignment="0" applyProtection="0"/>
    <xf numFmtId="0" fontId="88" fillId="0" borderId="0"/>
    <xf numFmtId="0" fontId="0" fillId="0" borderId="0" applyNumberFormat="0" applyFont="0" applyFill="0" applyBorder="0" applyAlignment="0" applyProtection="0"/>
    <xf numFmtId="236" fontId="0" fillId="0" borderId="0" applyFont="0" applyFill="0" applyBorder="0" applyAlignment="0" applyProtection="0"/>
    <xf numFmtId="0" fontId="14" fillId="0" borderId="0">
      <alignment vertical="center"/>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6" fillId="0" borderId="0" applyFont="0" applyFill="0" applyBorder="0" applyAlignment="0" applyProtection="0"/>
    <xf numFmtId="0" fontId="95" fillId="29" borderId="0" applyNumberFormat="0" applyBorder="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0" fillId="0" borderId="0" applyFont="0" applyFill="0" applyBorder="0" applyAlignment="0" applyProtection="0"/>
    <xf numFmtId="0" fontId="0" fillId="0" borderId="0" applyNumberFormat="0" applyFont="0" applyFill="0" applyBorder="0" applyAlignment="0" applyProtection="0"/>
    <xf numFmtId="9" fontId="0" fillId="0" borderId="0" applyFont="0" applyFill="0" applyBorder="0" applyAlignment="0" applyProtection="0"/>
    <xf numFmtId="0" fontId="98" fillId="0" borderId="0">
      <alignment vertical="center"/>
    </xf>
    <xf numFmtId="9" fontId="6" fillId="0" borderId="0" applyFont="0" applyFill="0" applyBorder="0" applyAlignment="0" applyProtection="0"/>
    <xf numFmtId="9" fontId="6" fillId="0" borderId="0" applyFont="0" applyFill="0" applyBorder="0" applyAlignment="0" applyProtection="0"/>
    <xf numFmtId="0" fontId="95" fillId="21" borderId="0" applyNumberFormat="0" applyBorder="0" applyAlignment="0" applyProtection="0">
      <alignment vertical="center"/>
    </xf>
    <xf numFmtId="9" fontId="6" fillId="0" borderId="0" applyFont="0" applyFill="0" applyBorder="0" applyAlignment="0" applyProtection="0"/>
    <xf numFmtId="0" fontId="113" fillId="34" borderId="0" applyNumberFormat="0" applyBorder="0" applyAlignment="0" applyProtection="0">
      <alignment vertical="center"/>
    </xf>
    <xf numFmtId="9" fontId="6" fillId="0" borderId="0" applyFont="0" applyFill="0" applyBorder="0" applyAlignment="0" applyProtection="0"/>
    <xf numFmtId="0" fontId="0" fillId="0" borderId="0" applyNumberFormat="0" applyFont="0" applyFill="0" applyBorder="0" applyAlignment="0" applyProtection="0"/>
    <xf numFmtId="9" fontId="6" fillId="0" borderId="0" applyFont="0" applyFill="0" applyBorder="0" applyAlignment="0" applyProtection="0"/>
    <xf numFmtId="0" fontId="145" fillId="0" borderId="19" applyNumberFormat="0" applyFill="0" applyProtection="0">
      <alignment horizontal="left"/>
    </xf>
    <xf numFmtId="0" fontId="0" fillId="0" borderId="0" applyNumberFormat="0" applyFont="0" applyFill="0" applyBorder="0" applyAlignment="0" applyProtection="0"/>
    <xf numFmtId="9" fontId="6" fillId="0" borderId="0" applyFont="0" applyFill="0" applyBorder="0" applyAlignment="0" applyProtection="0"/>
    <xf numFmtId="0" fontId="0" fillId="0" borderId="0" applyNumberFormat="0" applyFont="0" applyFill="0" applyBorder="0" applyAlignment="0" applyProtection="0"/>
    <xf numFmtId="9" fontId="6"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0" fontId="14" fillId="0" borderId="0"/>
    <xf numFmtId="0" fontId="0" fillId="0" borderId="0" applyNumberFormat="0" applyFont="0" applyFill="0" applyBorder="0" applyAlignment="0" applyProtection="0"/>
    <xf numFmtId="10" fontId="0" fillId="0" borderId="0" applyFont="0" applyFill="0" applyBorder="0" applyAlignment="0" applyProtection="0"/>
    <xf numFmtId="208" fontId="14" fillId="0" borderId="0" applyNumberFormat="0" applyFill="0" applyBorder="0" applyAlignment="0" applyProtection="0">
      <alignment horizontal="left"/>
    </xf>
    <xf numFmtId="0" fontId="0" fillId="0" borderId="0" applyNumberFormat="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0" fillId="0" borderId="0" applyFont="0" applyFill="0" applyBorder="0" applyAlignment="0" applyProtection="0"/>
    <xf numFmtId="10" fontId="6" fillId="0" borderId="0" applyFont="0" applyFill="0" applyBorder="0" applyAlignment="0" applyProtection="0"/>
    <xf numFmtId="0" fontId="98" fillId="0" borderId="0">
      <alignment vertical="center"/>
    </xf>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2" fillId="0" borderId="0"/>
    <xf numFmtId="10" fontId="6" fillId="0" borderId="0" applyFont="0" applyFill="0" applyBorder="0" applyAlignment="0" applyProtection="0"/>
    <xf numFmtId="10" fontId="6" fillId="0" borderId="0" applyFont="0" applyFill="0" applyBorder="0" applyAlignment="0" applyProtection="0"/>
    <xf numFmtId="10" fontId="0" fillId="0" borderId="0" applyFont="0" applyFill="0" applyBorder="0" applyAlignment="0" applyProtection="0"/>
    <xf numFmtId="199" fontId="0" fillId="0" borderId="0" applyFont="0" applyFill="0" applyBorder="0" applyAlignment="0" applyProtection="0"/>
    <xf numFmtId="0" fontId="97" fillId="0" borderId="0" applyNumberFormat="0" applyFill="0" applyBorder="0" applyAlignment="0" applyProtection="0"/>
    <xf numFmtId="199" fontId="0" fillId="0" borderId="0" applyFont="0" applyFill="0" applyBorder="0" applyAlignment="0" applyProtection="0"/>
    <xf numFmtId="0" fontId="97" fillId="0" borderId="0" applyNumberFormat="0" applyFill="0" applyBorder="0" applyAlignment="0" applyProtection="0"/>
    <xf numFmtId="218" fontId="1" fillId="0" borderId="0" applyFont="0" applyFill="0" applyBorder="0" applyAlignment="0" applyProtection="0"/>
    <xf numFmtId="218" fontId="0" fillId="0" borderId="0" applyFont="0" applyFill="0" applyBorder="0" applyAlignment="0" applyProtection="0"/>
    <xf numFmtId="218" fontId="0" fillId="0" borderId="0" applyFont="0" applyFill="0" applyBorder="0" applyAlignment="0" applyProtection="0"/>
    <xf numFmtId="218"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0" fontId="14" fillId="0" borderId="0">
      <alignment vertical="center"/>
    </xf>
    <xf numFmtId="10" fontId="0" fillId="0" borderId="0" applyFont="0" applyFill="0" applyBorder="0" applyAlignment="0" applyProtection="0"/>
    <xf numFmtId="0" fontId="119" fillId="3" borderId="0" applyNumberFormat="0" applyBorder="0" applyAlignment="0" applyProtection="0">
      <alignment vertical="center"/>
    </xf>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88" fillId="0" borderId="0"/>
    <xf numFmtId="10" fontId="1" fillId="0" borderId="0" applyFont="0" applyFill="0" applyBorder="0" applyAlignment="0" applyProtection="0"/>
    <xf numFmtId="0" fontId="0" fillId="0" borderId="0"/>
    <xf numFmtId="10" fontId="1" fillId="0" borderId="0" applyFont="0" applyFill="0" applyBorder="0" applyAlignment="0" applyProtection="0"/>
    <xf numFmtId="0" fontId="2" fillId="0" borderId="0" applyFill="0" applyBorder="0" applyAlignment="0"/>
    <xf numFmtId="10" fontId="0" fillId="0" borderId="0" applyFont="0" applyFill="0" applyBorder="0" applyAlignment="0" applyProtection="0"/>
    <xf numFmtId="10" fontId="0" fillId="0" borderId="0" applyFont="0" applyFill="0" applyBorder="0" applyAlignment="0" applyProtection="0"/>
    <xf numFmtId="10" fontId="1" fillId="0" borderId="0" applyFont="0" applyFill="0" applyBorder="0" applyAlignment="0" applyProtection="0"/>
    <xf numFmtId="10" fontId="0"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0" fillId="0" borderId="0" applyFont="0" applyFill="0" applyBorder="0" applyAlignment="0" applyProtection="0"/>
    <xf numFmtId="10" fontId="1" fillId="0" borderId="0" applyFont="0" applyFill="0" applyBorder="0" applyAlignment="0" applyProtection="0"/>
    <xf numFmtId="0" fontId="14" fillId="0" borderId="0" applyNumberFormat="0" applyFill="0" applyBorder="0" applyAlignment="0" applyProtection="0">
      <alignment horizontal="left"/>
    </xf>
    <xf numFmtId="10" fontId="2" fillId="0" borderId="0" applyFont="0" applyFill="0" applyBorder="0" applyAlignment="0" applyProtection="0"/>
    <xf numFmtId="10" fontId="1" fillId="0" borderId="0" applyFont="0" applyFill="0" applyBorder="0" applyAlignment="0" applyProtection="0"/>
    <xf numFmtId="10" fontId="0" fillId="0" borderId="0" applyFont="0" applyFill="0" applyBorder="0" applyAlignment="0" applyProtection="0"/>
    <xf numFmtId="10" fontId="2" fillId="0" borderId="0" applyFont="0" applyFill="0" applyBorder="0" applyAlignment="0" applyProtection="0"/>
    <xf numFmtId="10" fontId="0" fillId="0" borderId="0" applyFont="0" applyFill="0" applyBorder="0" applyAlignment="0" applyProtection="0"/>
    <xf numFmtId="9" fontId="10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0" fillId="0" borderId="0" applyFont="0" applyFill="0" applyBorder="0" applyAlignment="0" applyProtection="0"/>
    <xf numFmtId="10" fontId="101"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0" fontId="0" fillId="0" borderId="0" applyNumberFormat="0" applyFont="0" applyFill="0" applyBorder="0" applyAlignment="0" applyProtection="0"/>
    <xf numFmtId="10" fontId="0" fillId="0" borderId="0" applyFont="0" applyFill="0" applyBorder="0" applyAlignment="0" applyProtection="0"/>
    <xf numFmtId="0" fontId="0" fillId="0" borderId="0" applyNumberFormat="0" applyFont="0" applyFill="0" applyBorder="0" applyAlignment="0" applyProtection="0"/>
    <xf numFmtId="10" fontId="0" fillId="0" borderId="0" applyFont="0" applyFill="0" applyBorder="0" applyAlignment="0" applyProtection="0"/>
    <xf numFmtId="0" fontId="123" fillId="22" borderId="0" applyNumberFormat="0" applyBorder="0" applyAlignment="0" applyProtection="0">
      <alignment vertical="center"/>
    </xf>
    <xf numFmtId="0" fontId="122" fillId="22" borderId="0" applyNumberFormat="0" applyBorder="0" applyAlignment="0" applyProtection="0">
      <alignment vertical="center"/>
    </xf>
    <xf numFmtId="10" fontId="0" fillId="0" borderId="0" applyFont="0" applyFill="0" applyBorder="0" applyAlignment="0" applyProtection="0"/>
    <xf numFmtId="10" fontId="0" fillId="0" borderId="0" applyFont="0" applyFill="0" applyBorder="0" applyAlignment="0" applyProtection="0"/>
    <xf numFmtId="0" fontId="122" fillId="22" borderId="0" applyNumberFormat="0" applyBorder="0" applyAlignment="0" applyProtection="0">
      <alignment vertical="center"/>
    </xf>
    <xf numFmtId="10" fontId="0" fillId="0" borderId="0" applyFont="0" applyFill="0" applyBorder="0" applyAlignment="0" applyProtection="0"/>
    <xf numFmtId="10" fontId="0" fillId="0" borderId="0" applyFont="0" applyFill="0" applyBorder="0" applyAlignment="0" applyProtection="0"/>
    <xf numFmtId="0" fontId="0" fillId="0" borderId="0" applyNumberFormat="0" applyFont="0" applyFill="0" applyBorder="0" applyAlignment="0" applyProtection="0"/>
    <xf numFmtId="10" fontId="0" fillId="0" borderId="0" applyFont="0" applyFill="0" applyBorder="0" applyAlignment="0" applyProtection="0"/>
    <xf numFmtId="0" fontId="0" fillId="0" borderId="0" applyNumberFormat="0" applyFont="0" applyFill="0" applyBorder="0" applyAlignment="0" applyProtection="0"/>
    <xf numFmtId="10" fontId="0" fillId="0" borderId="0" applyFont="0" applyFill="0" applyBorder="0" applyAlignment="0" applyProtection="0"/>
    <xf numFmtId="0" fontId="0" fillId="0" borderId="0" applyNumberFormat="0" applyFont="0" applyFill="0" applyBorder="0" applyAlignment="0" applyProtection="0"/>
    <xf numFmtId="10" fontId="0" fillId="0" borderId="0" applyFont="0" applyFill="0" applyBorder="0" applyAlignment="0" applyProtection="0"/>
    <xf numFmtId="0" fontId="0" fillId="0" borderId="0" applyNumberFormat="0" applyFont="0" applyFill="0" applyBorder="0" applyAlignment="0" applyProtection="0"/>
    <xf numFmtId="10" fontId="0" fillId="0" borderId="0" applyFont="0" applyFill="0" applyBorder="0" applyAlignment="0" applyProtection="0"/>
    <xf numFmtId="10" fontId="101" fillId="0" borderId="0" applyFont="0" applyFill="0" applyBorder="0" applyAlignment="0" applyProtection="0"/>
    <xf numFmtId="10" fontId="101" fillId="0" borderId="0" applyFont="0" applyFill="0" applyBorder="0" applyAlignment="0" applyProtection="0"/>
    <xf numFmtId="10" fontId="101" fillId="0" borderId="0" applyFont="0" applyFill="0" applyBorder="0" applyAlignment="0" applyProtection="0"/>
    <xf numFmtId="10" fontId="101" fillId="0" borderId="0" applyFont="0" applyFill="0" applyBorder="0" applyAlignment="0" applyProtection="0"/>
    <xf numFmtId="10" fontId="101" fillId="0" borderId="0" applyFont="0" applyFill="0" applyBorder="0" applyAlignment="0" applyProtection="0"/>
    <xf numFmtId="4" fontId="0" fillId="0" borderId="0" applyFont="0" applyFill="0" applyBorder="0" applyAlignment="0" applyProtection="0"/>
    <xf numFmtId="10" fontId="101" fillId="0" borderId="0" applyFont="0" applyFill="0" applyBorder="0" applyAlignment="0" applyProtection="0"/>
    <xf numFmtId="4" fontId="0"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10" fontId="0" fillId="0" borderId="0" applyFont="0" applyFill="0" applyBorder="0" applyAlignment="0" applyProtection="0"/>
    <xf numFmtId="0" fontId="0" fillId="0" borderId="0" applyNumberFormat="0" applyFont="0" applyFill="0" applyBorder="0" applyAlignment="0" applyProtection="0"/>
    <xf numFmtId="10" fontId="101" fillId="0" borderId="0" applyFont="0" applyFill="0" applyBorder="0" applyAlignment="0" applyProtection="0"/>
    <xf numFmtId="0" fontId="0" fillId="0" borderId="0" applyNumberFormat="0" applyFont="0" applyFill="0" applyBorder="0" applyAlignment="0" applyProtection="0"/>
    <xf numFmtId="10" fontId="101" fillId="0" borderId="0" applyFont="0" applyFill="0" applyBorder="0" applyAlignment="0" applyProtection="0"/>
    <xf numFmtId="0" fontId="0" fillId="0" borderId="0" applyNumberFormat="0" applyFont="0" applyFill="0" applyBorder="0" applyAlignment="0" applyProtection="0"/>
    <xf numFmtId="10" fontId="101" fillId="0" borderId="0" applyFont="0" applyFill="0" applyBorder="0" applyAlignment="0" applyProtection="0"/>
    <xf numFmtId="0" fontId="0" fillId="0" borderId="0" applyNumberFormat="0" applyFont="0" applyFill="0" applyBorder="0" applyAlignment="0" applyProtection="0"/>
    <xf numFmtId="10" fontId="10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10" fontId="10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10" fontId="101"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0" fontId="127" fillId="0" borderId="78" applyNumberFormat="0" applyFill="0" applyAlignment="0" applyProtection="0">
      <alignment vertical="center"/>
    </xf>
    <xf numFmtId="10" fontId="0" fillId="0" borderId="0" applyFont="0" applyFill="0" applyBorder="0" applyAlignment="0" applyProtection="0"/>
    <xf numFmtId="0" fontId="127" fillId="0" borderId="78" applyNumberFormat="0" applyFill="0" applyAlignment="0" applyProtection="0">
      <alignment vertical="center"/>
    </xf>
    <xf numFmtId="10" fontId="0" fillId="0" borderId="0" applyFont="0" applyFill="0" applyBorder="0" applyAlignment="0" applyProtection="0"/>
    <xf numFmtId="0" fontId="1" fillId="0" borderId="0"/>
    <xf numFmtId="239" fontId="1" fillId="0" borderId="0" applyFont="0" applyFill="0" applyProtection="0"/>
    <xf numFmtId="0" fontId="88" fillId="0" borderId="0"/>
    <xf numFmtId="0" fontId="103" fillId="13" borderId="7"/>
    <xf numFmtId="0" fontId="0" fillId="0" borderId="0"/>
    <xf numFmtId="0" fontId="103" fillId="13" borderId="7"/>
    <xf numFmtId="0" fontId="122" fillId="22" borderId="0" applyNumberFormat="0" applyBorder="0" applyAlignment="0" applyProtection="0">
      <alignment vertical="center"/>
    </xf>
    <xf numFmtId="0" fontId="0" fillId="0" borderId="0"/>
    <xf numFmtId="195" fontId="1" fillId="0" borderId="0" applyFill="0" applyBorder="0" applyAlignment="0"/>
    <xf numFmtId="195" fontId="1" fillId="0" borderId="0" applyFill="0" applyBorder="0" applyAlignment="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195" fontId="1" fillId="0" borderId="0" applyFill="0" applyBorder="0" applyAlignment="0"/>
    <xf numFmtId="177" fontId="172" fillId="0" borderId="0"/>
    <xf numFmtId="0" fontId="122" fillId="22" borderId="0" applyNumberFormat="0" applyBorder="0" applyAlignment="0" applyProtection="0">
      <alignment vertical="center"/>
    </xf>
    <xf numFmtId="0" fontId="2" fillId="0" borderId="0"/>
    <xf numFmtId="0" fontId="0" fillId="0" borderId="0" applyNumberFormat="0" applyFont="0" applyFill="0" applyBorder="0" applyAlignment="0" applyProtection="0">
      <alignment horizontal="left"/>
    </xf>
    <xf numFmtId="0" fontId="88" fillId="0" borderId="0" applyNumberFormat="0" applyFont="0" applyFill="0" applyBorder="0" applyAlignment="0" applyProtection="0">
      <alignment horizontal="left"/>
    </xf>
    <xf numFmtId="0" fontId="88" fillId="0" borderId="0" applyNumberFormat="0" applyFont="0" applyFill="0" applyBorder="0" applyAlignment="0" applyProtection="0">
      <alignment horizontal="left"/>
    </xf>
    <xf numFmtId="0" fontId="88" fillId="0" borderId="0" applyNumberFormat="0" applyFont="0" applyFill="0" applyBorder="0" applyAlignment="0" applyProtection="0">
      <alignment horizontal="left"/>
    </xf>
    <xf numFmtId="0" fontId="95" fillId="21" borderId="0" applyNumberFormat="0" applyBorder="0" applyAlignment="0" applyProtection="0">
      <alignment vertical="center"/>
    </xf>
    <xf numFmtId="0" fontId="88" fillId="0" borderId="0" applyNumberFormat="0" applyFont="0" applyFill="0" applyBorder="0" applyAlignment="0" applyProtection="0">
      <alignment horizontal="left"/>
    </xf>
    <xf numFmtId="0" fontId="88" fillId="0" borderId="0" applyNumberFormat="0" applyFont="0" applyFill="0" applyBorder="0" applyAlignment="0" applyProtection="0">
      <alignment horizontal="left"/>
    </xf>
    <xf numFmtId="0" fontId="88" fillId="0" borderId="0" applyNumberFormat="0" applyFont="0" applyFill="0" applyBorder="0" applyAlignment="0" applyProtection="0">
      <alignment horizontal="left"/>
    </xf>
    <xf numFmtId="0" fontId="88" fillId="0" borderId="0" applyNumberFormat="0" applyFont="0" applyFill="0" applyBorder="0" applyAlignment="0" applyProtection="0">
      <alignment horizontal="left"/>
    </xf>
    <xf numFmtId="0" fontId="88" fillId="0" borderId="0" applyNumberFormat="0" applyFont="0" applyFill="0" applyBorder="0" applyAlignment="0" applyProtection="0">
      <alignment horizontal="left"/>
    </xf>
    <xf numFmtId="0" fontId="88" fillId="0" borderId="0" applyNumberFormat="0" applyFont="0" applyFill="0" applyBorder="0" applyAlignment="0" applyProtection="0">
      <alignment horizontal="left"/>
    </xf>
    <xf numFmtId="0" fontId="14" fillId="0" borderId="0">
      <alignment vertical="center"/>
    </xf>
    <xf numFmtId="0" fontId="88" fillId="0" borderId="0" applyNumberFormat="0" applyFont="0" applyFill="0" applyBorder="0" applyAlignment="0" applyProtection="0">
      <alignment horizontal="left"/>
    </xf>
    <xf numFmtId="0" fontId="120" fillId="6" borderId="75" applyNumberFormat="0" applyAlignment="0" applyProtection="0">
      <alignment vertical="center"/>
    </xf>
    <xf numFmtId="0" fontId="120" fillId="6" borderId="75" applyNumberFormat="0" applyAlignment="0" applyProtection="0">
      <alignment vertical="center"/>
    </xf>
    <xf numFmtId="0" fontId="88"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88" fillId="0" borderId="0" applyNumberFormat="0" applyFont="0" applyFill="0" applyBorder="0" applyAlignment="0" applyProtection="0">
      <alignment horizontal="left"/>
    </xf>
    <xf numFmtId="0" fontId="88" fillId="0" borderId="0" applyNumberFormat="0" applyFont="0" applyFill="0" applyBorder="0" applyAlignment="0" applyProtection="0">
      <alignment horizontal="left"/>
    </xf>
    <xf numFmtId="0" fontId="88" fillId="0" borderId="0" applyNumberFormat="0" applyFont="0" applyFill="0" applyBorder="0" applyAlignment="0" applyProtection="0">
      <alignment horizontal="left"/>
    </xf>
    <xf numFmtId="0" fontId="88" fillId="0" borderId="0" applyNumberFormat="0" applyFont="0" applyFill="0" applyBorder="0" applyAlignment="0" applyProtection="0">
      <alignment horizontal="left"/>
    </xf>
    <xf numFmtId="0" fontId="2" fillId="0" borderId="0"/>
    <xf numFmtId="0" fontId="88" fillId="0" borderId="0" applyNumberFormat="0" applyFont="0" applyFill="0" applyBorder="0" applyAlignment="0" applyProtection="0">
      <alignment horizontal="left"/>
    </xf>
    <xf numFmtId="0" fontId="2" fillId="0" borderId="0"/>
    <xf numFmtId="0" fontId="88" fillId="0" borderId="0" applyNumberFormat="0" applyFont="0" applyFill="0" applyBorder="0" applyAlignment="0" applyProtection="0">
      <alignment horizontal="left"/>
    </xf>
    <xf numFmtId="191" fontId="1" fillId="0" borderId="0" applyFont="0" applyFill="0" applyBorder="0" applyAlignment="0" applyProtection="0"/>
    <xf numFmtId="0" fontId="2" fillId="0" borderId="0"/>
    <xf numFmtId="0" fontId="0"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2" fillId="0" borderId="0"/>
    <xf numFmtId="0" fontId="0" fillId="0" borderId="0" applyNumberFormat="0" applyFont="0" applyFill="0" applyBorder="0" applyAlignment="0" applyProtection="0">
      <alignment horizontal="left"/>
    </xf>
    <xf numFmtId="0" fontId="14" fillId="0" borderId="0">
      <alignment vertical="center"/>
    </xf>
    <xf numFmtId="0" fontId="88" fillId="0" borderId="0" applyNumberFormat="0" applyFont="0" applyFill="0" applyBorder="0" applyAlignment="0" applyProtection="0">
      <alignment horizontal="left"/>
    </xf>
    <xf numFmtId="0" fontId="0" fillId="17" borderId="71" applyNumberFormat="0" applyFont="0" applyAlignment="0" applyProtection="0">
      <alignment vertical="center"/>
    </xf>
    <xf numFmtId="15" fontId="88" fillId="0" borderId="0" applyFont="0" applyFill="0" applyBorder="0" applyAlignment="0" applyProtection="0"/>
    <xf numFmtId="15" fontId="0" fillId="0" borderId="0" applyFont="0" applyFill="0" applyBorder="0" applyAlignment="0" applyProtection="0"/>
    <xf numFmtId="15" fontId="0" fillId="0" borderId="0" applyFont="0" applyFill="0" applyBorder="0" applyAlignment="0" applyProtection="0"/>
    <xf numFmtId="15" fontId="0" fillId="0" borderId="0" applyFont="0" applyFill="0" applyBorder="0" applyAlignment="0" applyProtection="0"/>
    <xf numFmtId="4" fontId="88" fillId="0" borderId="0" applyFont="0" applyFill="0" applyBorder="0" applyAlignment="0" applyProtection="0"/>
    <xf numFmtId="4" fontId="0" fillId="0" borderId="0" applyFont="0" applyFill="0" applyBorder="0" applyAlignment="0" applyProtection="0"/>
    <xf numFmtId="184" fontId="14" fillId="0" borderId="0" applyNumberFormat="0" applyFill="0" applyBorder="0" applyAlignment="0" applyProtection="0">
      <alignment horizontal="left"/>
    </xf>
    <xf numFmtId="0" fontId="2" fillId="0" borderId="0"/>
    <xf numFmtId="0" fontId="125" fillId="0" borderId="77">
      <alignment horizontal="center"/>
    </xf>
    <xf numFmtId="3" fontId="0" fillId="0" borderId="0" applyFont="0" applyFill="0" applyBorder="0" applyAlignment="0" applyProtection="0"/>
    <xf numFmtId="0" fontId="88" fillId="38" borderId="0" applyNumberFormat="0" applyFont="0" applyBorder="0" applyAlignment="0" applyProtection="0"/>
    <xf numFmtId="0" fontId="0" fillId="0" borderId="0" applyNumberFormat="0" applyFont="0" applyFill="0" applyBorder="0" applyAlignment="0" applyProtection="0"/>
    <xf numFmtId="0" fontId="167" fillId="13" borderId="0"/>
    <xf numFmtId="0" fontId="167" fillId="28" borderId="0"/>
    <xf numFmtId="3" fontId="179" fillId="0" borderId="0"/>
    <xf numFmtId="0" fontId="118" fillId="2"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41" fontId="14" fillId="0" borderId="0" applyFont="0" applyFill="0" applyBorder="0" applyAlignment="0" applyProtection="0"/>
    <xf numFmtId="208"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17" fillId="0" borderId="76" applyNumberFormat="0" applyFill="0" applyAlignment="0" applyProtection="0">
      <alignment vertical="center"/>
    </xf>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9" fontId="0" fillId="0" borderId="0" applyFont="0" applyFill="0" applyBorder="0" applyAlignment="0" applyProtection="0">
      <alignment vertical="center"/>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95" fillId="21" borderId="0" applyNumberFormat="0" applyBorder="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07" fillId="0" borderId="0" applyNumberFormat="0" applyFill="0" applyBorder="0" applyAlignment="0" applyProtection="0">
      <alignment vertical="center"/>
    </xf>
    <xf numFmtId="0" fontId="14" fillId="0" borderId="0" applyNumberFormat="0" applyFill="0" applyBorder="0" applyAlignment="0" applyProtection="0">
      <alignment horizontal="left"/>
    </xf>
    <xf numFmtId="0" fontId="107" fillId="0" borderId="0" applyNumberFormat="0" applyFill="0" applyBorder="0" applyAlignment="0" applyProtection="0">
      <alignment vertical="center"/>
    </xf>
    <xf numFmtId="0" fontId="14" fillId="0" borderId="0" applyNumberFormat="0" applyFill="0" applyBorder="0" applyAlignment="0" applyProtection="0">
      <alignment horizontal="left"/>
    </xf>
    <xf numFmtId="189" fontId="24" fillId="0" borderId="0"/>
    <xf numFmtId="0" fontId="107" fillId="0" borderId="0" applyNumberFormat="0" applyFill="0" applyBorder="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0" fillId="0" borderId="0" applyNumberFormat="0" applyFont="0" applyFill="0" applyBorder="0" applyAlignment="0" applyProtection="0"/>
    <xf numFmtId="0" fontId="164" fillId="0" borderId="0" applyNumberFormat="0" applyFill="0" applyBorder="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lignment vertical="center"/>
    </xf>
    <xf numFmtId="0" fontId="14" fillId="0" borderId="0">
      <alignment vertical="center"/>
    </xf>
    <xf numFmtId="0" fontId="88"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99" fillId="0" borderId="0">
      <alignment vertical="center"/>
    </xf>
    <xf numFmtId="0" fontId="99" fillId="0" borderId="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16" fillId="2" borderId="0" applyNumberFormat="0" applyBorder="0" applyAlignment="0" applyProtection="0">
      <alignment vertical="center"/>
    </xf>
    <xf numFmtId="0" fontId="14" fillId="0" borderId="0" applyNumberFormat="0" applyFill="0" applyBorder="0" applyAlignment="0" applyProtection="0">
      <alignment horizontal="left"/>
    </xf>
    <xf numFmtId="0" fontId="116" fillId="2" borderId="0" applyNumberFormat="0" applyBorder="0" applyAlignment="0" applyProtection="0">
      <alignment vertical="center"/>
    </xf>
    <xf numFmtId="0" fontId="14" fillId="0" borderId="0" applyNumberFormat="0" applyFill="0" applyBorder="0" applyAlignment="0" applyProtection="0">
      <alignment horizontal="left"/>
    </xf>
    <xf numFmtId="0" fontId="0" fillId="0" borderId="0" applyNumberFormat="0" applyFont="0" applyFill="0" applyBorder="0" applyAlignment="0" applyProtection="0"/>
    <xf numFmtId="0" fontId="116" fillId="2" borderId="0" applyNumberFormat="0" applyBorder="0" applyAlignment="0" applyProtection="0">
      <alignment vertical="center"/>
    </xf>
    <xf numFmtId="208" fontId="14" fillId="0" borderId="0" applyNumberFormat="0" applyFill="0" applyBorder="0" applyAlignment="0" applyProtection="0">
      <alignment horizontal="left"/>
    </xf>
    <xf numFmtId="0" fontId="116" fillId="2" borderId="0" applyNumberFormat="0" applyBorder="0" applyAlignment="0" applyProtection="0">
      <alignment vertical="center"/>
    </xf>
    <xf numFmtId="208" fontId="14" fillId="0" borderId="0" applyNumberFormat="0" applyFill="0" applyBorder="0" applyAlignment="0" applyProtection="0">
      <alignment horizontal="left"/>
    </xf>
    <xf numFmtId="0" fontId="116" fillId="2" borderId="0" applyNumberFormat="0" applyBorder="0" applyAlignment="0" applyProtection="0">
      <alignment vertical="center"/>
    </xf>
    <xf numFmtId="184" fontId="14" fillId="0" borderId="0" applyNumberFormat="0" applyFill="0" applyBorder="0" applyAlignment="0" applyProtection="0">
      <alignment horizontal="left"/>
    </xf>
    <xf numFmtId="0" fontId="0" fillId="0" borderId="0" applyNumberFormat="0" applyFont="0" applyFill="0" applyBorder="0" applyAlignment="0" applyProtection="0"/>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95" fillId="21" borderId="0" applyNumberFormat="0" applyBorder="0" applyAlignment="0" applyProtection="0">
      <alignment vertical="center"/>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2" fillId="0" borderId="0"/>
    <xf numFmtId="0" fontId="14" fillId="0" borderId="0" applyNumberFormat="0" applyFill="0" applyBorder="0" applyAlignment="0" applyProtection="0">
      <alignment horizontal="left"/>
    </xf>
    <xf numFmtId="0" fontId="95" fillId="29" borderId="0" applyNumberFormat="0" applyBorder="0" applyAlignment="0" applyProtection="0">
      <alignment vertical="center"/>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 fillId="0" borderId="0"/>
    <xf numFmtId="0" fontId="88" fillId="0" borderId="0"/>
    <xf numFmtId="0" fontId="0" fillId="0" borderId="0" applyNumberFormat="0" applyFont="0" applyFill="0" applyBorder="0" applyAlignment="0" applyProtection="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2" fillId="0" borderId="0"/>
    <xf numFmtId="0" fontId="14" fillId="0" borderId="0">
      <alignment vertical="center"/>
    </xf>
    <xf numFmtId="0" fontId="14" fillId="0" borderId="0" applyNumberFormat="0" applyFill="0" applyBorder="0" applyAlignment="0" applyProtection="0">
      <alignment horizontal="left"/>
    </xf>
    <xf numFmtId="0" fontId="2" fillId="0" borderId="0"/>
    <xf numFmtId="0" fontId="14" fillId="0" borderId="0">
      <alignment vertical="center"/>
    </xf>
    <xf numFmtId="0" fontId="14" fillId="0" borderId="0" applyNumberFormat="0" applyFill="0" applyBorder="0" applyAlignment="0" applyProtection="0">
      <alignment horizontal="left"/>
    </xf>
    <xf numFmtId="0" fontId="2" fillId="0" borderId="0"/>
    <xf numFmtId="0" fontId="14" fillId="0" borderId="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41" fontId="0" fillId="0" borderId="0" applyFont="0" applyFill="0" applyBorder="0" applyAlignment="0" applyProtection="0"/>
    <xf numFmtId="208"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58" fillId="0" borderId="0" applyNumberFormat="0" applyFill="0" applyBorder="0" applyAlignment="0" applyProtection="0"/>
    <xf numFmtId="0" fontId="1" fillId="0" borderId="7" applyNumberFormat="0"/>
    <xf numFmtId="184" fontId="14" fillId="0" borderId="0" applyNumberFormat="0" applyFill="0" applyBorder="0" applyAlignment="0" applyProtection="0">
      <alignment horizontal="left"/>
    </xf>
    <xf numFmtId="0" fontId="1" fillId="0" borderId="7" applyNumberFormat="0"/>
    <xf numFmtId="189" fontId="24" fillId="0" borderId="0"/>
    <xf numFmtId="0" fontId="14" fillId="0" borderId="0" applyNumberFormat="0" applyFill="0" applyBorder="0" applyAlignment="0" applyProtection="0">
      <alignment horizontal="left"/>
    </xf>
    <xf numFmtId="0" fontId="98" fillId="0" borderId="0">
      <alignment vertical="center"/>
    </xf>
    <xf numFmtId="0" fontId="95" fillId="21" borderId="0" applyNumberFormat="0" applyBorder="0" applyAlignment="0" applyProtection="0">
      <alignment vertical="center"/>
    </xf>
    <xf numFmtId="237" fontId="1" fillId="0" borderId="7" applyNumberFormat="0"/>
    <xf numFmtId="0" fontId="14" fillId="0" borderId="0" applyNumberFormat="0" applyFill="0" applyBorder="0" applyAlignment="0" applyProtection="0">
      <alignment horizontal="left"/>
    </xf>
    <xf numFmtId="0" fontId="0" fillId="0" borderId="0" applyNumberFormat="0" applyFont="0" applyFill="0" applyBorder="0" applyAlignment="0" applyProtection="0"/>
    <xf numFmtId="184" fontId="14" fillId="0" borderId="0" applyNumberFormat="0" applyFill="0" applyBorder="0" applyAlignment="0" applyProtection="0">
      <alignment horizontal="left"/>
    </xf>
    <xf numFmtId="0" fontId="14" fillId="0" borderId="0">
      <alignment vertical="center"/>
    </xf>
    <xf numFmtId="0" fontId="14" fillId="0" borderId="0" applyNumberFormat="0" applyFill="0" applyBorder="0" applyAlignment="0" applyProtection="0">
      <alignment horizontal="left"/>
    </xf>
    <xf numFmtId="0" fontId="0" fillId="0" borderId="0" applyNumberFormat="0" applyFont="0" applyFill="0" applyBorder="0" applyAlignment="0" applyProtection="0"/>
    <xf numFmtId="0" fontId="0" fillId="0" borderId="0" applyNumberFormat="0" applyFont="0" applyFill="0" applyBorder="0" applyAlignment="0" applyProtection="0"/>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0" fillId="0" borderId="0" applyNumberFormat="0" applyFont="0" applyFill="0" applyBorder="0" applyAlignment="0" applyProtection="0"/>
    <xf numFmtId="0" fontId="14" fillId="0" borderId="0" applyNumberFormat="0" applyFill="0" applyBorder="0" applyAlignment="0" applyProtection="0">
      <alignment horizontal="left"/>
    </xf>
    <xf numFmtId="0" fontId="0" fillId="0" borderId="0" applyNumberFormat="0" applyFont="0" applyFill="0" applyBorder="0" applyAlignment="0" applyProtection="0"/>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 fillId="0" borderId="10" applyNumberFormat="0" applyFill="0" applyProtection="0">
      <alignment horizontal="right"/>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2" fillId="0" borderId="0"/>
    <xf numFmtId="208"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66" fillId="22" borderId="0" applyNumberFormat="0" applyBorder="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17" fillId="0" borderId="76" applyNumberFormat="0" applyFill="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95" fillId="21" borderId="0" applyNumberFormat="0" applyBorder="0" applyAlignment="0" applyProtection="0">
      <alignment vertical="center"/>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2"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9" fontId="0" fillId="0" borderId="0" applyFont="0" applyFill="0" applyBorder="0" applyAlignment="0" applyProtection="0"/>
    <xf numFmtId="0" fontId="88" fillId="0" borderId="0"/>
    <xf numFmtId="0" fontId="14" fillId="0" borderId="0">
      <alignment vertical="center"/>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2" fillId="0" borderId="0"/>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91" fontId="1" fillId="0" borderId="0" applyFont="0" applyFill="0" applyBorder="0" applyAlignment="0" applyProtection="0"/>
    <xf numFmtId="0" fontId="2" fillId="0" borderId="0"/>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23" fillId="22" borderId="0" applyNumberFormat="0" applyBorder="0" applyAlignment="0" applyProtection="0">
      <alignment vertical="center"/>
    </xf>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38" fillId="0" borderId="0" applyNumberFormat="0" applyFill="0" applyBorder="0" applyAlignment="0" applyProtection="0"/>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2" fillId="0" borderId="0"/>
    <xf numFmtId="0" fontId="132" fillId="0" borderId="81" applyNumberFormat="0" applyFill="0" applyAlignment="0" applyProtection="0">
      <alignment vertical="center"/>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9" fontId="14" fillId="0" borderId="0" applyFont="0" applyFill="0" applyBorder="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0" fillId="0" borderId="0" applyNumberFormat="0" applyFont="0" applyFill="0" applyBorder="0" applyAlignment="0" applyProtection="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91" fontId="0" fillId="0" borderId="0" applyFont="0" applyFill="0" applyBorder="0" applyAlignment="0" applyProtection="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2" fillId="0" borderId="0"/>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9" fontId="0" fillId="0" borderId="0" applyFont="0" applyFill="0" applyBorder="0" applyAlignment="0" applyProtection="0"/>
    <xf numFmtId="9" fontId="0" fillId="0" borderId="0" applyFont="0" applyFill="0" applyBorder="0" applyAlignment="0" applyProtection="0"/>
    <xf numFmtId="0" fontId="14" fillId="0" borderId="0" applyNumberFormat="0" applyFill="0" applyBorder="0" applyAlignment="0" applyProtection="0">
      <alignment horizontal="left"/>
    </xf>
    <xf numFmtId="0" fontId="2" fillId="0" borderId="0"/>
    <xf numFmtId="0" fontId="0" fillId="0" borderId="0" applyNumberFormat="0" applyFont="0" applyFill="0" applyBorder="0" applyAlignment="0" applyProtection="0"/>
    <xf numFmtId="0" fontId="14" fillId="0" borderId="0" applyNumberFormat="0" applyFill="0" applyBorder="0" applyAlignment="0" applyProtection="0">
      <alignment horizontal="left"/>
    </xf>
    <xf numFmtId="0" fontId="0" fillId="0" borderId="0" applyNumberFormat="0" applyFont="0" applyFill="0" applyBorder="0" applyAlignment="0" applyProtection="0"/>
    <xf numFmtId="0" fontId="2" fillId="0" borderId="0" applyFill="0" applyBorder="0" applyAlignment="0"/>
    <xf numFmtId="9" fontId="0" fillId="0" borderId="0" applyFont="0" applyFill="0" applyBorder="0" applyAlignment="0" applyProtection="0"/>
    <xf numFmtId="184" fontId="14" fillId="0" borderId="0" applyNumberFormat="0" applyFill="0" applyBorder="0" applyAlignment="0" applyProtection="0">
      <alignment horizontal="left"/>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2" fillId="0" borderId="0"/>
    <xf numFmtId="0" fontId="14" fillId="0" borderId="0">
      <alignment vertical="center"/>
    </xf>
    <xf numFmtId="0" fontId="14" fillId="0" borderId="0" applyNumberFormat="0" applyFill="0" applyBorder="0" applyAlignment="0" applyProtection="0">
      <alignment horizontal="left"/>
    </xf>
    <xf numFmtId="0" fontId="0" fillId="0" borderId="0" applyNumberFormat="0" applyFont="0" applyFill="0" applyBorder="0" applyAlignment="0" applyProtection="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13" fillId="26" borderId="0" applyNumberFormat="0" applyBorder="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208" fontId="14" fillId="0" borderId="0" applyNumberFormat="0" applyFill="0" applyBorder="0" applyAlignment="0" applyProtection="0">
      <alignment horizontal="left"/>
    </xf>
    <xf numFmtId="0" fontId="0" fillId="0" borderId="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22" fillId="22" borderId="0" applyNumberFormat="0" applyBorder="0" applyAlignment="0" applyProtection="0">
      <alignment vertical="center"/>
    </xf>
    <xf numFmtId="0" fontId="14" fillId="0" borderId="0" applyNumberFormat="0" applyFill="0" applyBorder="0" applyAlignment="0" applyProtection="0">
      <alignment horizontal="left"/>
    </xf>
    <xf numFmtId="0" fontId="122" fillId="22" borderId="0" applyNumberFormat="0" applyBorder="0" applyAlignment="0" applyProtection="0">
      <alignment vertical="center"/>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2" fillId="0" borderId="0"/>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27" fillId="0" borderId="78" applyNumberFormat="0" applyFill="0" applyAlignment="0" applyProtection="0">
      <alignment vertical="center"/>
    </xf>
    <xf numFmtId="184" fontId="14" fillId="0" borderId="0" applyNumberFormat="0" applyFill="0" applyBorder="0" applyAlignment="0" applyProtection="0">
      <alignment horizontal="left"/>
    </xf>
    <xf numFmtId="0" fontId="2" fillId="0" borderId="0"/>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0" fillId="0" borderId="0" applyNumberFormat="0" applyFill="0" applyBorder="0" applyAlignment="0" applyProtection="0"/>
    <xf numFmtId="0" fontId="14" fillId="0" borderId="0"/>
    <xf numFmtId="0" fontId="14" fillId="0" borderId="0" applyNumberFormat="0" applyFill="0" applyBorder="0" applyAlignment="0" applyProtection="0">
      <alignment horizontal="left"/>
    </xf>
    <xf numFmtId="9" fontId="0" fillId="0" borderId="0" applyFont="0" applyFill="0" applyBorder="0" applyAlignment="0" applyProtection="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0" fillId="0" borderId="0" applyNumberFormat="0" applyFont="0" applyFill="0" applyBorder="0" applyAlignment="0" applyProtection="0"/>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95" fillId="21" borderId="0" applyNumberFormat="0" applyBorder="0" applyAlignment="0" applyProtection="0">
      <alignment vertical="center"/>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23" fillId="22" borderId="0" applyNumberFormat="0" applyBorder="0" applyAlignment="0" applyProtection="0">
      <alignment vertical="center"/>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0" fontId="14" fillId="0" borderId="0">
      <alignment vertical="center"/>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 fillId="0" borderId="10" applyNumberFormat="0" applyFill="0" applyProtection="0">
      <alignment horizontal="left"/>
    </xf>
    <xf numFmtId="184" fontId="14" fillId="0" borderId="0" applyNumberFormat="0" applyFill="0" applyBorder="0" applyAlignment="0" applyProtection="0">
      <alignment horizontal="left"/>
    </xf>
    <xf numFmtId="0" fontId="2" fillId="0" borderId="0"/>
    <xf numFmtId="0" fontId="14" fillId="0" borderId="0">
      <alignment vertical="center"/>
    </xf>
    <xf numFmtId="0" fontId="123" fillId="22" borderId="0" applyNumberFormat="0" applyBorder="0" applyAlignment="0" applyProtection="0">
      <alignment vertical="center"/>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2" fillId="0" borderId="0"/>
    <xf numFmtId="0" fontId="14" fillId="0" borderId="0">
      <alignment vertical="center"/>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2" fillId="0" borderId="0"/>
    <xf numFmtId="0" fontId="14" fillId="0" borderId="0">
      <alignment vertical="center"/>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2" fillId="0" borderId="0"/>
    <xf numFmtId="0" fontId="14" fillId="0" borderId="0">
      <alignment vertical="center"/>
    </xf>
    <xf numFmtId="0" fontId="14" fillId="0" borderId="0" applyNumberFormat="0" applyFill="0" applyBorder="0" applyAlignment="0" applyProtection="0">
      <alignment horizontal="left"/>
    </xf>
    <xf numFmtId="0"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22" fillId="22" borderId="0" applyNumberFormat="0" applyBorder="0" applyAlignment="0" applyProtection="0">
      <alignment vertical="center"/>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lignment vertical="center"/>
    </xf>
    <xf numFmtId="184" fontId="14" fillId="0" borderId="0" applyNumberFormat="0" applyFill="0" applyBorder="0" applyAlignment="0" applyProtection="0">
      <alignment horizontal="left"/>
    </xf>
    <xf numFmtId="0" fontId="14" fillId="0" borderId="0">
      <alignment vertical="center"/>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14" fillId="0" borderId="0">
      <alignment vertical="center"/>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0" fillId="0" borderId="0" applyNumberFormat="0" applyFont="0" applyFill="0" applyBorder="0" applyAlignment="0" applyProtection="0"/>
    <xf numFmtId="184" fontId="14" fillId="0" borderId="0" applyNumberFormat="0" applyFill="0" applyBorder="0" applyAlignment="0" applyProtection="0">
      <alignment horizontal="left"/>
    </xf>
    <xf numFmtId="0" fontId="14" fillId="0" borderId="0">
      <alignment vertical="center"/>
    </xf>
    <xf numFmtId="184" fontId="14" fillId="0" borderId="0" applyNumberFormat="0" applyFill="0" applyBorder="0" applyAlignment="0" applyProtection="0">
      <alignment horizontal="left"/>
    </xf>
    <xf numFmtId="0" fontId="0" fillId="0" borderId="0" applyNumberFormat="0" applyFont="0" applyFill="0" applyBorder="0" applyAlignment="0" applyProtection="0"/>
    <xf numFmtId="184" fontId="14" fillId="0" borderId="0" applyNumberFormat="0" applyFill="0" applyBorder="0" applyAlignment="0" applyProtection="0">
      <alignment horizontal="left"/>
    </xf>
    <xf numFmtId="184" fontId="14" fillId="0" borderId="0" applyNumberFormat="0" applyFill="0" applyBorder="0" applyAlignment="0" applyProtection="0">
      <alignment horizontal="left"/>
    </xf>
    <xf numFmtId="0" fontId="2" fillId="0" borderId="0"/>
    <xf numFmtId="0" fontId="14" fillId="0" borderId="0">
      <alignment vertical="center"/>
    </xf>
    <xf numFmtId="0" fontId="14" fillId="0" borderId="0" applyNumberFormat="0" applyFill="0" applyBorder="0" applyAlignment="0" applyProtection="0">
      <alignment horizontal="left"/>
    </xf>
    <xf numFmtId="41" fontId="6" fillId="0" borderId="0" applyFont="0" applyFill="0" applyBorder="0" applyAlignment="0" applyProtection="0"/>
    <xf numFmtId="0" fontId="125" fillId="0" borderId="0" applyNumberFormat="0" applyFill="0" applyBorder="0" applyAlignment="0" applyProtection="0"/>
    <xf numFmtId="0" fontId="17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50" fillId="28" borderId="0"/>
    <xf numFmtId="0" fontId="16" fillId="0" borderId="84">
      <alignment horizontal="centerContinuous"/>
    </xf>
    <xf numFmtId="9" fontId="111" fillId="0" borderId="0" applyNumberFormat="0" applyFill="0" applyBorder="0" applyAlignment="0">
      <protection locked="0"/>
    </xf>
    <xf numFmtId="0" fontId="0" fillId="0" borderId="85"/>
    <xf numFmtId="0" fontId="14" fillId="0" borderId="0"/>
    <xf numFmtId="0" fontId="14" fillId="0" borderId="0"/>
    <xf numFmtId="0" fontId="123" fillId="22" borderId="0" applyNumberFormat="0" applyBorder="0" applyAlignment="0" applyProtection="0">
      <alignment vertical="center"/>
    </xf>
    <xf numFmtId="0" fontId="14" fillId="0" borderId="0"/>
    <xf numFmtId="0" fontId="123" fillId="22" borderId="0" applyNumberFormat="0" applyBorder="0" applyAlignment="0" applyProtection="0">
      <alignment vertical="center"/>
    </xf>
    <xf numFmtId="0" fontId="14" fillId="0" borderId="0"/>
    <xf numFmtId="0" fontId="123"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0" fillId="0" borderId="0" applyNumberFormat="0" applyFont="0" applyFill="0" applyBorder="0" applyAlignment="0" applyProtection="0"/>
    <xf numFmtId="0"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xf numFmtId="0" fontId="16" fillId="0" borderId="84">
      <alignment horizontal="centerContinuous"/>
    </xf>
    <xf numFmtId="0" fontId="7" fillId="0" borderId="0" applyNumberFormat="0" applyFill="0" applyBorder="0" applyAlignment="0" applyProtection="0">
      <alignment vertical="top"/>
      <protection locked="0"/>
    </xf>
    <xf numFmtId="0" fontId="146" fillId="0" borderId="84">
      <alignment horizontal="centerContinuous"/>
    </xf>
    <xf numFmtId="0" fontId="2" fillId="0" borderId="0" applyFill="0" applyBorder="0" applyAlignment="0"/>
    <xf numFmtId="0" fontId="233" fillId="0" borderId="0">
      <alignment horizontal="left"/>
    </xf>
    <xf numFmtId="0" fontId="2" fillId="0" borderId="0" applyFill="0" applyBorder="0" applyAlignment="0"/>
    <xf numFmtId="0" fontId="234" fillId="19" borderId="0" applyNumberFormat="0"/>
    <xf numFmtId="0" fontId="2" fillId="0" borderId="0" applyFill="0" applyBorder="0" applyAlignment="0"/>
    <xf numFmtId="0" fontId="234" fillId="19" borderId="0" applyNumberFormat="0"/>
    <xf numFmtId="0" fontId="0" fillId="0" borderId="0" applyNumberFormat="0" applyFont="0" applyFill="0" applyBorder="0" applyAlignment="0" applyProtection="0"/>
    <xf numFmtId="0" fontId="234" fillId="19" borderId="0" applyNumberFormat="0"/>
    <xf numFmtId="0" fontId="0" fillId="0" borderId="0" applyNumberFormat="0" applyFont="0" applyFill="0" applyBorder="0" applyAlignment="0" applyProtection="0"/>
    <xf numFmtId="226" fontId="235" fillId="0" borderId="0"/>
    <xf numFmtId="0" fontId="206" fillId="42" borderId="16">
      <protection locked="0"/>
    </xf>
    <xf numFmtId="0" fontId="206" fillId="42" borderId="16">
      <protection locked="0"/>
    </xf>
    <xf numFmtId="0" fontId="0" fillId="0" borderId="0" applyNumberFormat="0" applyFont="0" applyFill="0" applyBorder="0" applyAlignment="0" applyProtection="0"/>
    <xf numFmtId="269" fontId="88" fillId="0" borderId="0">
      <alignment horizontal="center"/>
    </xf>
    <xf numFmtId="0" fontId="223" fillId="28" borderId="0"/>
    <xf numFmtId="0" fontId="0" fillId="0" borderId="0"/>
    <xf numFmtId="0" fontId="89" fillId="0" borderId="0">
      <protection locked="0"/>
    </xf>
    <xf numFmtId="0" fontId="137" fillId="0" borderId="7">
      <alignment horizontal="center"/>
    </xf>
    <xf numFmtId="0" fontId="14" fillId="0" borderId="0">
      <alignment vertical="center"/>
    </xf>
    <xf numFmtId="0" fontId="137" fillId="0" borderId="7">
      <alignment horizontal="center"/>
    </xf>
    <xf numFmtId="0" fontId="119" fillId="3" borderId="0" applyNumberFormat="0" applyBorder="0" applyAlignment="0" applyProtection="0">
      <alignment vertical="center"/>
    </xf>
    <xf numFmtId="0" fontId="137" fillId="0" borderId="7">
      <alignment horizontal="center"/>
    </xf>
    <xf numFmtId="0" fontId="0" fillId="0" borderId="0" applyNumberFormat="0" applyFont="0" applyFill="0" applyBorder="0" applyAlignment="0" applyProtection="0"/>
    <xf numFmtId="0" fontId="2" fillId="0" borderId="0"/>
    <xf numFmtId="0" fontId="14" fillId="0" borderId="0">
      <alignment vertical="center"/>
    </xf>
    <xf numFmtId="0" fontId="137" fillId="0" borderId="7">
      <alignment horizontal="center"/>
    </xf>
    <xf numFmtId="0" fontId="137" fillId="0" borderId="0">
      <alignment horizontal="center" vertical="center"/>
    </xf>
    <xf numFmtId="0" fontId="137" fillId="0" borderId="0">
      <alignment horizontal="center" vertical="center"/>
    </xf>
    <xf numFmtId="0" fontId="2" fillId="0" borderId="0"/>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5" fillId="30" borderId="0" applyNumberFormat="0" applyBorder="0" applyAlignment="0" applyProtection="0">
      <alignment vertical="center"/>
    </xf>
    <xf numFmtId="0" fontId="92" fillId="0" borderId="0" applyNumberFormat="0" applyFill="0">
      <alignment horizontal="left" vertical="center"/>
    </xf>
    <xf numFmtId="0" fontId="92" fillId="0" borderId="0" applyNumberFormat="0" applyFill="0">
      <alignment horizontal="left" vertical="center"/>
    </xf>
    <xf numFmtId="0" fontId="95" fillId="30" borderId="0" applyNumberFormat="0" applyBorder="0" applyAlignment="0" applyProtection="0">
      <alignment vertical="center"/>
    </xf>
    <xf numFmtId="0" fontId="92" fillId="0" borderId="0" applyNumberFormat="0" applyFill="0">
      <alignment horizontal="left" vertical="center"/>
    </xf>
    <xf numFmtId="0" fontId="92" fillId="0" borderId="0" applyNumberFormat="0" applyFill="0">
      <alignment horizontal="left" vertical="center"/>
    </xf>
    <xf numFmtId="0" fontId="95" fillId="30" borderId="0" applyNumberFormat="0" applyBorder="0" applyAlignment="0" applyProtection="0">
      <alignmen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9" fillId="0" borderId="0">
      <alignment vertical="center"/>
    </xf>
    <xf numFmtId="0" fontId="99" fillId="0" borderId="0">
      <alignment vertical="center"/>
    </xf>
    <xf numFmtId="0" fontId="92" fillId="0" borderId="0" applyNumberFormat="0" applyFill="0">
      <alignment horizontal="left" vertical="center"/>
    </xf>
    <xf numFmtId="0" fontId="92" fillId="0" borderId="0" applyNumberFormat="0" applyFill="0">
      <alignment horizontal="left" vertical="center"/>
    </xf>
    <xf numFmtId="0" fontId="95" fillId="21" borderId="0" applyNumberFormat="0" applyBorder="0" applyAlignment="0" applyProtection="0">
      <alignment vertical="center"/>
    </xf>
    <xf numFmtId="0" fontId="92" fillId="0" borderId="0" applyNumberFormat="0" applyFill="0">
      <alignment horizontal="left" vertical="center"/>
    </xf>
    <xf numFmtId="0" fontId="14" fillId="0" borderId="0"/>
    <xf numFmtId="0" fontId="92" fillId="0" borderId="0" applyNumberFormat="0" applyFill="0">
      <alignment horizontal="left" vertical="center"/>
    </xf>
    <xf numFmtId="0" fontId="14" fillId="0" borderId="0"/>
    <xf numFmtId="0" fontId="95" fillId="30" borderId="0" applyNumberFormat="0" applyBorder="0" applyAlignment="0" applyProtection="0">
      <alignmen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92" fillId="0" borderId="0" applyNumberFormat="0" applyFill="0">
      <alignment horizontal="left" vertical="center"/>
    </xf>
    <xf numFmtId="0" fontId="143" fillId="0" borderId="0"/>
    <xf numFmtId="0" fontId="143" fillId="0" borderId="0"/>
    <xf numFmtId="0" fontId="111" fillId="0" borderId="0" applyNumberFormat="0" applyFill="0" applyBorder="0" applyAlignment="0">
      <protection locked="0"/>
    </xf>
    <xf numFmtId="40" fontId="236" fillId="0" borderId="0" applyBorder="0">
      <alignment horizontal="right"/>
    </xf>
    <xf numFmtId="0" fontId="0" fillId="0" borderId="0" applyNumberFormat="0" applyFont="0" applyFill="0" applyBorder="0" applyAlignment="0" applyProtection="0"/>
    <xf numFmtId="0" fontId="111" fillId="0" borderId="0" applyNumberFormat="0" applyFill="0" applyBorder="0" applyAlignment="0">
      <protection locked="0"/>
    </xf>
    <xf numFmtId="0" fontId="166" fillId="22" borderId="0" applyNumberFormat="0" applyBorder="0" applyAlignment="0" applyProtection="0">
      <alignment vertical="center"/>
    </xf>
    <xf numFmtId="40" fontId="236" fillId="0" borderId="0" applyBorder="0">
      <alignment horizontal="right"/>
    </xf>
    <xf numFmtId="0" fontId="206" fillId="42" borderId="16">
      <protection locked="0"/>
    </xf>
    <xf numFmtId="0" fontId="206" fillId="42" borderId="16">
      <protection locked="0"/>
    </xf>
    <xf numFmtId="277" fontId="1" fillId="0" borderId="0" applyFont="0" applyFill="0" applyBorder="0" applyAlignment="0" applyProtection="0"/>
    <xf numFmtId="43" fontId="0" fillId="0" borderId="0" applyFont="0" applyFill="0" applyBorder="0" applyAlignment="0" applyProtection="0"/>
    <xf numFmtId="189" fontId="24" fillId="0" borderId="0"/>
    <xf numFmtId="0" fontId="104" fillId="0" borderId="0" applyNumberFormat="0" applyFill="0" applyBorder="0" applyAlignment="0" applyProtection="0">
      <alignment vertical="center"/>
    </xf>
    <xf numFmtId="189" fontId="24" fillId="0" borderId="0"/>
    <xf numFmtId="0" fontId="0" fillId="0" borderId="0" applyNumberFormat="0" applyFont="0" applyFill="0" applyBorder="0" applyAlignment="0" applyProtection="0"/>
    <xf numFmtId="189" fontId="24" fillId="0" borderId="0"/>
    <xf numFmtId="189" fontId="24" fillId="0" borderId="0"/>
    <xf numFmtId="0" fontId="0" fillId="0" borderId="0" applyNumberFormat="0" applyFont="0" applyFill="0" applyBorder="0" applyAlignment="0" applyProtection="0"/>
    <xf numFmtId="189" fontId="24" fillId="0" borderId="0"/>
    <xf numFmtId="0" fontId="206" fillId="42" borderId="16">
      <protection locked="0"/>
    </xf>
    <xf numFmtId="0" fontId="0" fillId="0" borderId="0" applyNumberFormat="0" applyFill="0" applyBorder="0" applyAlignment="0" applyProtection="0"/>
    <xf numFmtId="0" fontId="206" fillId="42" borderId="16">
      <protection locked="0"/>
    </xf>
    <xf numFmtId="0" fontId="0" fillId="0" borderId="0" applyNumberFormat="0" applyFont="0" applyFill="0" applyBorder="0" applyAlignment="0" applyProtection="0"/>
    <xf numFmtId="189" fontId="24" fillId="0" borderId="0"/>
    <xf numFmtId="0" fontId="0" fillId="0" borderId="0" applyNumberFormat="0" applyFont="0" applyFill="0" applyBorder="0" applyAlignment="0" applyProtection="0"/>
    <xf numFmtId="49" fontId="128" fillId="0" borderId="0" applyFill="0" applyBorder="0" applyAlignment="0"/>
    <xf numFmtId="242" fontId="128" fillId="0" borderId="0" applyFill="0" applyBorder="0" applyAlignment="0"/>
    <xf numFmtId="255" fontId="1" fillId="0" borderId="0" applyFill="0" applyBorder="0" applyAlignment="0"/>
    <xf numFmtId="0" fontId="135" fillId="0" borderId="0" applyNumberFormat="0" applyFill="0" applyBorder="0" applyAlignment="0" applyProtection="0"/>
    <xf numFmtId="0" fontId="0" fillId="0" borderId="0" applyNumberFormat="0" applyFont="0" applyFill="0" applyBorder="0" applyAlignment="0" applyProtection="0"/>
    <xf numFmtId="0" fontId="135" fillId="0" borderId="0" applyNumberFormat="0" applyFill="0" applyBorder="0" applyAlignment="0" applyProtection="0"/>
    <xf numFmtId="191" fontId="0" fillId="0" borderId="0" applyFont="0" applyFill="0" applyBorder="0" applyAlignment="0" applyProtection="0"/>
    <xf numFmtId="191" fontId="0" fillId="0" borderId="0" applyFont="0" applyFill="0" applyBorder="0" applyAlignment="0" applyProtection="0"/>
    <xf numFmtId="191" fontId="0" fillId="0" borderId="0" applyFont="0" applyFill="0" applyBorder="0" applyAlignment="0" applyProtection="0"/>
    <xf numFmtId="191" fontId="0" fillId="0" borderId="0" applyFont="0" applyFill="0" applyBorder="0" applyAlignment="0" applyProtection="0"/>
    <xf numFmtId="191" fontId="0" fillId="0" borderId="0" applyFont="0" applyFill="0" applyBorder="0" applyAlignment="0" applyProtection="0"/>
    <xf numFmtId="191" fontId="0"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0" fontId="14" fillId="0" borderId="0">
      <alignment vertical="center"/>
    </xf>
    <xf numFmtId="0" fontId="14" fillId="0" borderId="0">
      <alignment vertical="center"/>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0" fontId="2" fillId="0" borderId="0"/>
    <xf numFmtId="191" fontId="1" fillId="0" borderId="0" applyFont="0" applyFill="0" applyBorder="0" applyAlignment="0" applyProtection="0"/>
    <xf numFmtId="191" fontId="0" fillId="0" borderId="0" applyFont="0" applyFill="0" applyBorder="0" applyAlignment="0" applyProtection="0"/>
    <xf numFmtId="191" fontId="0" fillId="0" borderId="0" applyFont="0" applyFill="0" applyBorder="0" applyAlignment="0" applyProtection="0"/>
    <xf numFmtId="191" fontId="0" fillId="0" borderId="0" applyFont="0" applyFill="0" applyBorder="0" applyAlignment="0" applyProtection="0"/>
    <xf numFmtId="191" fontId="0" fillId="0" borderId="0" applyFont="0" applyFill="0" applyBorder="0" applyAlignment="0" applyProtection="0"/>
    <xf numFmtId="191" fontId="0" fillId="0" borderId="0" applyFont="0" applyFill="0" applyBorder="0" applyAlignment="0" applyProtection="0"/>
    <xf numFmtId="0" fontId="3" fillId="0" borderId="0" applyFill="0" applyBorder="0" applyProtection="0">
      <alignment horizontal="left" vertical="top"/>
    </xf>
    <xf numFmtId="0" fontId="0" fillId="0" borderId="0" applyNumberFormat="0" applyFont="0" applyFill="0" applyBorder="0" applyAlignment="0" applyProtection="0"/>
    <xf numFmtId="4" fontId="144" fillId="0" borderId="83"/>
    <xf numFmtId="0" fontId="198" fillId="41" borderId="0" applyBorder="0"/>
    <xf numFmtId="0" fontId="198" fillId="41" borderId="0" applyBorder="0"/>
    <xf numFmtId="0" fontId="0" fillId="0" borderId="15" applyNumberFormat="0" applyFont="0" applyFill="0" applyAlignment="0" applyProtection="0">
      <alignment horizont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15" applyNumberFormat="0" applyFont="0" applyFill="0" applyProtection="0">
      <alignment horizontal="centerContinuous"/>
    </xf>
    <xf numFmtId="0" fontId="0" fillId="0" borderId="15" applyNumberFormat="0" applyFont="0" applyFill="0" applyProtection="0">
      <alignment horizontal="centerContinuous"/>
    </xf>
    <xf numFmtId="265" fontId="1" fillId="0" borderId="0" applyFont="0" applyFill="0" applyBorder="0" applyAlignment="0" applyProtection="0"/>
    <xf numFmtId="9" fontId="111" fillId="0" borderId="0" applyNumberFormat="0" applyFill="0" applyBorder="0" applyAlignment="0">
      <protection locked="0"/>
    </xf>
    <xf numFmtId="0" fontId="111" fillId="0" borderId="0" applyNumberFormat="0" applyFill="0" applyBorder="0" applyAlignment="0">
      <protection locked="0"/>
    </xf>
    <xf numFmtId="0" fontId="111" fillId="0" borderId="0" applyNumberFormat="0" applyFill="0" applyBorder="0" applyAlignment="0">
      <protection locked="0"/>
    </xf>
    <xf numFmtId="0" fontId="111" fillId="0" borderId="0" applyNumberFormat="0" applyFill="0" applyBorder="0" applyAlignment="0">
      <protection locked="0"/>
    </xf>
    <xf numFmtId="0" fontId="111" fillId="0" borderId="0" applyNumberFormat="0" applyFill="0" applyBorder="0" applyAlignment="0">
      <protection locked="0"/>
    </xf>
    <xf numFmtId="0" fontId="111" fillId="0" borderId="0" applyNumberFormat="0" applyFill="0" applyBorder="0" applyAlignment="0">
      <protection locked="0"/>
    </xf>
    <xf numFmtId="0" fontId="111" fillId="0" borderId="0" applyNumberFormat="0" applyFill="0" applyBorder="0" applyAlignment="0">
      <protection locked="0"/>
    </xf>
    <xf numFmtId="0" fontId="111" fillId="0" borderId="0" applyNumberFormat="0" applyFill="0" applyBorder="0" applyAlignment="0">
      <protection locked="0"/>
    </xf>
    <xf numFmtId="0" fontId="111" fillId="0" borderId="0" applyNumberFormat="0" applyFill="0" applyBorder="0" applyAlignment="0">
      <protection locked="0"/>
    </xf>
    <xf numFmtId="0" fontId="111" fillId="0" borderId="0" applyNumberFormat="0" applyFill="0" applyBorder="0" applyAlignment="0">
      <protection locked="0"/>
    </xf>
    <xf numFmtId="0" fontId="111" fillId="0" borderId="0" applyNumberFormat="0" applyFill="0" applyBorder="0" applyAlignment="0">
      <protection locked="0"/>
    </xf>
    <xf numFmtId="0" fontId="111" fillId="0" borderId="0" applyNumberFormat="0" applyFill="0" applyBorder="0" applyAlignment="0">
      <protection locked="0"/>
    </xf>
    <xf numFmtId="9" fontId="111" fillId="0" borderId="0" applyNumberFormat="0" applyFill="0" applyBorder="0" applyAlignment="0">
      <protection locked="0"/>
    </xf>
    <xf numFmtId="0" fontId="2" fillId="0" borderId="0"/>
    <xf numFmtId="0" fontId="14" fillId="0" borderId="0">
      <alignment vertical="center"/>
    </xf>
    <xf numFmtId="9" fontId="111" fillId="0" borderId="0" applyNumberFormat="0" applyFill="0" applyBorder="0" applyAlignment="0">
      <protection locked="0"/>
    </xf>
    <xf numFmtId="9" fontId="111" fillId="0" borderId="0" applyNumberFormat="0" applyFill="0" applyBorder="0" applyAlignment="0">
      <protection locked="0"/>
    </xf>
    <xf numFmtId="9" fontId="111" fillId="0" borderId="0" applyNumberFormat="0" applyFill="0" applyBorder="0" applyAlignment="0">
      <protection locked="0"/>
    </xf>
    <xf numFmtId="9" fontId="111" fillId="0" borderId="0" applyNumberFormat="0" applyFill="0" applyBorder="0" applyAlignment="0">
      <protection locked="0"/>
    </xf>
    <xf numFmtId="9" fontId="111" fillId="0" borderId="0" applyNumberFormat="0" applyFill="0" applyBorder="0" applyAlignment="0">
      <protection locked="0"/>
    </xf>
    <xf numFmtId="9" fontId="111" fillId="0" borderId="0" applyNumberFormat="0" applyFill="0" applyBorder="0" applyAlignment="0">
      <protection locked="0"/>
    </xf>
    <xf numFmtId="0" fontId="93" fillId="0" borderId="72" applyNumberFormat="0" applyFill="0" applyAlignment="0" applyProtection="0">
      <alignment vertical="center"/>
    </xf>
    <xf numFmtId="9" fontId="111" fillId="0" borderId="0" applyNumberFormat="0" applyFill="0" applyBorder="0" applyAlignment="0">
      <protection locked="0"/>
    </xf>
    <xf numFmtId="9" fontId="111" fillId="0" borderId="0" applyNumberFormat="0" applyFill="0" applyBorder="0" applyAlignment="0">
      <protection locked="0"/>
    </xf>
    <xf numFmtId="9" fontId="111" fillId="0" borderId="0" applyNumberFormat="0" applyFill="0" applyBorder="0" applyAlignment="0">
      <protection locked="0"/>
    </xf>
    <xf numFmtId="9" fontId="111" fillId="0" borderId="0" applyNumberFormat="0" applyFill="0" applyBorder="0" applyAlignment="0">
      <protection locked="0"/>
    </xf>
    <xf numFmtId="0" fontId="107" fillId="0" borderId="0" applyNumberFormat="0" applyFill="0" applyBorder="0" applyAlignment="0" applyProtection="0">
      <alignment vertical="center"/>
    </xf>
    <xf numFmtId="0" fontId="0" fillId="0" borderId="0" applyNumberFormat="0" applyFont="0" applyFill="0" applyBorder="0" applyAlignment="0" applyProtection="0"/>
    <xf numFmtId="0" fontId="111" fillId="0" borderId="0" applyNumberFormat="0" applyFill="0" applyBorder="0" applyAlignment="0">
      <protection locked="0"/>
    </xf>
    <xf numFmtId="0" fontId="0" fillId="0" borderId="0" applyNumberFormat="0" applyFont="0" applyFill="0" applyBorder="0" applyAlignment="0" applyProtection="0"/>
    <xf numFmtId="0" fontId="111" fillId="0" borderId="0" applyNumberFormat="0" applyFill="0" applyBorder="0" applyAlignment="0">
      <protection locked="0"/>
    </xf>
    <xf numFmtId="0" fontId="0" fillId="0" borderId="0" applyNumberFormat="0" applyFont="0" applyFill="0" applyBorder="0" applyAlignment="0" applyProtection="0"/>
    <xf numFmtId="0" fontId="111" fillId="0" borderId="0" applyNumberFormat="0" applyFill="0" applyBorder="0" applyAlignment="0">
      <protection locked="0"/>
    </xf>
    <xf numFmtId="0" fontId="111" fillId="0" borderId="0" applyNumberFormat="0" applyFill="0" applyBorder="0" applyAlignment="0">
      <protection locked="0"/>
    </xf>
    <xf numFmtId="49" fontId="162" fillId="0" borderId="17" applyFill="0" applyAlignment="0">
      <alignment horizontal="left"/>
      <protection locked="0"/>
    </xf>
    <xf numFmtId="0" fontId="88" fillId="0" borderId="0"/>
    <xf numFmtId="247" fontId="89" fillId="0" borderId="0" applyFont="0" applyFill="0" applyBorder="0" applyAlignment="0" applyProtection="0"/>
    <xf numFmtId="235" fontId="88" fillId="0" borderId="0" applyFont="0" applyFill="0" applyBorder="0" applyAlignment="0" applyProtection="0"/>
    <xf numFmtId="0" fontId="102" fillId="6" borderId="73" applyNumberFormat="0" applyAlignment="0" applyProtection="0">
      <alignment vertical="center"/>
    </xf>
    <xf numFmtId="0" fontId="14" fillId="0" borderId="0">
      <alignment vertical="center"/>
    </xf>
    <xf numFmtId="0" fontId="237" fillId="0" borderId="0" applyNumberFormat="0" applyFill="0" applyBorder="0" applyAlignment="0" applyProtection="0"/>
    <xf numFmtId="0" fontId="1" fillId="0" borderId="0" applyNumberFormat="0" applyFont="0" applyFill="0" applyAlignment="0" applyProtection="0"/>
    <xf numFmtId="0" fontId="168" fillId="0" borderId="0"/>
    <xf numFmtId="9" fontId="0" fillId="0" borderId="0" applyFont="0" applyFill="0" applyBorder="0" applyAlignment="0" applyProtection="0"/>
    <xf numFmtId="43" fontId="0" fillId="0" borderId="0" applyFont="0" applyFill="0" applyBorder="0" applyAlignment="0" applyProtection="0"/>
    <xf numFmtId="0" fontId="238" fillId="0" borderId="0"/>
    <xf numFmtId="0" fontId="20" fillId="0" borderId="0"/>
    <xf numFmtId="0" fontId="0" fillId="0" borderId="0" applyNumberFormat="0" applyFont="0" applyFill="0" applyBorder="0" applyAlignment="0" applyProtection="0"/>
    <xf numFmtId="9" fontId="0"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14" fillId="0" borderId="0">
      <alignment vertical="center"/>
    </xf>
    <xf numFmtId="9" fontId="0" fillId="0" borderId="0" applyFont="0" applyFill="0" applyBorder="0" applyAlignment="0" applyProtection="0"/>
    <xf numFmtId="0" fontId="2" fillId="0" borderId="0"/>
    <xf numFmtId="0" fontId="14" fillId="0" borderId="0">
      <alignment vertical="center"/>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123" fillId="22" borderId="0" applyNumberFormat="0" applyBorder="0" applyAlignment="0" applyProtection="0">
      <alignment vertical="center"/>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112" fillId="24" borderId="74" applyNumberFormat="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xf numFmtId="9" fontId="14"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112" fillId="24" borderId="74" applyNumberFormat="0" applyAlignment="0" applyProtection="0">
      <alignment vertical="center"/>
    </xf>
    <xf numFmtId="9" fontId="14" fillId="0" borderId="0" applyFont="0" applyFill="0" applyBorder="0" applyAlignment="0" applyProtection="0">
      <alignment vertical="center"/>
    </xf>
    <xf numFmtId="9" fontId="0" fillId="0" borderId="0" applyFont="0" applyFill="0" applyBorder="0" applyAlignment="0" applyProtection="0">
      <alignment vertical="center"/>
    </xf>
    <xf numFmtId="0" fontId="113" fillId="27" borderId="0" applyNumberFormat="0" applyBorder="0" applyAlignment="0" applyProtection="0">
      <alignment vertical="center"/>
    </xf>
    <xf numFmtId="9" fontId="0"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 fillId="0" borderId="0" applyFont="0" applyFill="0" applyBorder="0" applyAlignment="0" applyProtection="0"/>
    <xf numFmtId="9" fontId="0" fillId="0" borderId="0" applyFont="0" applyFill="0" applyBorder="0" applyAlignment="0" applyProtection="0"/>
    <xf numFmtId="9" fontId="14" fillId="0" borderId="0" applyFont="0" applyFill="0" applyBorder="0" applyAlignment="0" applyProtection="0">
      <alignment vertical="center"/>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7" borderId="71" applyNumberFormat="0" applyFont="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0" fillId="0" borderId="0" applyFont="0" applyFill="0" applyBorder="0" applyAlignment="0" applyProtection="0"/>
    <xf numFmtId="0" fontId="95" fillId="27" borderId="0" applyNumberFormat="0" applyBorder="0" applyAlignment="0" applyProtection="0">
      <alignment vertical="center"/>
    </xf>
    <xf numFmtId="0" fontId="100" fillId="2" borderId="0" applyNumberFormat="0" applyBorder="0" applyAlignment="0" applyProtection="0">
      <alignment vertical="center"/>
    </xf>
    <xf numFmtId="9" fontId="0" fillId="0" borderId="0" applyFont="0" applyFill="0" applyBorder="0" applyAlignment="0" applyProtection="0"/>
    <xf numFmtId="0" fontId="1" fillId="0" borderId="0"/>
    <xf numFmtId="0" fontId="2" fillId="0" borderId="0"/>
    <xf numFmtId="9" fontId="0" fillId="0" borderId="0" applyFont="0" applyFill="0" applyBorder="0" applyAlignment="0" applyProtection="0"/>
    <xf numFmtId="0" fontId="1" fillId="0" borderId="0"/>
    <xf numFmtId="0" fontId="2" fillId="0" borderId="0"/>
    <xf numFmtId="9" fontId="0" fillId="0" borderId="0" applyFont="0" applyFill="0" applyBorder="0" applyAlignment="0" applyProtection="0"/>
    <xf numFmtId="0" fontId="1" fillId="0" borderId="0"/>
    <xf numFmtId="9" fontId="0" fillId="0" borderId="0" applyFont="0" applyFill="0" applyBorder="0" applyAlignment="0" applyProtection="0"/>
    <xf numFmtId="0" fontId="2" fillId="0" borderId="0"/>
    <xf numFmtId="0" fontId="0" fillId="0" borderId="0" applyNumberFormat="0" applyFont="0" applyFill="0" applyBorder="0" applyAlignment="0" applyProtection="0"/>
    <xf numFmtId="9" fontId="2" fillId="0" borderId="0" applyFont="0" applyFill="0" applyBorder="0" applyAlignment="0" applyProtection="0"/>
    <xf numFmtId="9" fontId="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12" fillId="24" borderId="74" applyNumberFormat="0" applyAlignment="0" applyProtection="0">
      <alignment vertical="center"/>
    </xf>
    <xf numFmtId="9" fontId="0" fillId="0" borderId="0" applyFont="0" applyFill="0" applyBorder="0" applyAlignment="0" applyProtection="0"/>
    <xf numFmtId="0" fontId="0" fillId="0" borderId="0" applyNumberFormat="0" applyFont="0" applyFill="0" applyBorder="0" applyAlignment="0" applyProtection="0"/>
    <xf numFmtId="9" fontId="0" fillId="0" borderId="0" applyFont="0" applyFill="0" applyBorder="0" applyAlignment="0" applyProtection="0"/>
    <xf numFmtId="0" fontId="0" fillId="0" borderId="0" applyNumberFormat="0" applyFont="0" applyFill="0" applyBorder="0" applyAlignment="0" applyProtection="0"/>
    <xf numFmtId="9" fontId="0" fillId="0" borderId="0" applyFont="0" applyFill="0" applyBorder="0" applyAlignment="0" applyProtection="0"/>
    <xf numFmtId="0" fontId="0" fillId="0" borderId="0" applyNumberFormat="0" applyFont="0" applyFill="0" applyBorder="0" applyAlignment="0" applyProtection="0"/>
    <xf numFmtId="9" fontId="0" fillId="0" borderId="0" applyFont="0" applyFill="0" applyBorder="0" applyAlignment="0" applyProtection="0"/>
    <xf numFmtId="0" fontId="2" fillId="0" borderId="0"/>
    <xf numFmtId="0" fontId="0" fillId="0" borderId="0" applyNumberFormat="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9" fontId="0"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14" fillId="0" borderId="0" applyFont="0" applyFill="0" applyBorder="0" applyAlignment="0" applyProtection="0">
      <alignment vertical="center"/>
    </xf>
    <xf numFmtId="0" fontId="239" fillId="0" borderId="0"/>
    <xf numFmtId="9" fontId="14" fillId="0" borderId="0" applyFont="0" applyFill="0" applyBorder="0" applyAlignment="0" applyProtection="0">
      <alignment vertical="center"/>
    </xf>
    <xf numFmtId="0" fontId="14" fillId="0" borderId="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141" fillId="2" borderId="0" applyNumberFormat="0" applyBorder="0" applyAlignment="0" applyProtection="0">
      <alignment vertical="center"/>
    </xf>
    <xf numFmtId="9" fontId="14" fillId="0" borderId="0" applyFont="0" applyFill="0" applyBorder="0" applyAlignment="0" applyProtection="0">
      <alignment vertical="center"/>
    </xf>
    <xf numFmtId="9" fontId="0" fillId="0" borderId="0" applyFont="0" applyFill="0" applyBorder="0" applyAlignment="0" applyProtection="0"/>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0" fillId="0" borderId="0" applyFont="0" applyFill="0" applyBorder="0" applyAlignment="0" applyProtection="0"/>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0" fillId="0" borderId="0" applyFont="0" applyFill="0" applyBorder="0" applyAlignment="0" applyProtection="0"/>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0" fillId="0" borderId="0" applyFont="0" applyFill="0" applyBorder="0" applyAlignment="0" applyProtection="0"/>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0" fillId="0" borderId="0" applyFont="0" applyFill="0" applyBorder="0" applyAlignment="0" applyProtection="0"/>
    <xf numFmtId="0" fontId="2" fillId="0" borderId="0"/>
    <xf numFmtId="0" fontId="88" fillId="0" borderId="0"/>
    <xf numFmtId="0" fontId="14" fillId="0" borderId="0">
      <alignment vertical="center"/>
    </xf>
    <xf numFmtId="9" fontId="14" fillId="0" borderId="0" applyFont="0" applyFill="0" applyBorder="0" applyAlignment="0" applyProtection="0">
      <alignment vertical="center"/>
    </xf>
    <xf numFmtId="0" fontId="2" fillId="0" borderId="0"/>
    <xf numFmtId="0" fontId="14" fillId="0" borderId="0">
      <alignment vertical="center"/>
    </xf>
    <xf numFmtId="9" fontId="14" fillId="0" borderId="0" applyFont="0" applyFill="0" applyBorder="0" applyAlignment="0" applyProtection="0">
      <alignment vertical="center"/>
    </xf>
    <xf numFmtId="9" fontId="0" fillId="0" borderId="0" applyFont="0" applyFill="0" applyBorder="0" applyAlignment="0" applyProtection="0"/>
    <xf numFmtId="0" fontId="0" fillId="0" borderId="0" applyNumberFormat="0" applyFont="0" applyFill="0" applyBorder="0" applyAlignment="0" applyProtection="0"/>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0" fillId="0" borderId="0" applyFont="0" applyFill="0" applyBorder="0" applyAlignment="0" applyProtection="0"/>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2" fillId="0" borderId="0"/>
    <xf numFmtId="9" fontId="0" fillId="0" borderId="0" applyFont="0" applyFill="0" applyBorder="0" applyAlignment="0" applyProtection="0"/>
    <xf numFmtId="0" fontId="2" fillId="0" borderId="0"/>
    <xf numFmtId="9" fontId="0" fillId="0" borderId="0" applyFont="0" applyFill="0" applyBorder="0" applyAlignment="0" applyProtection="0"/>
    <xf numFmtId="0" fontId="14" fillId="0" borderId="0">
      <alignment vertical="center"/>
    </xf>
    <xf numFmtId="0" fontId="14" fillId="0" borderId="0">
      <alignment vertical="center"/>
    </xf>
    <xf numFmtId="9" fontId="0" fillId="0" borderId="0" applyFont="0" applyFill="0" applyBorder="0" applyAlignment="0" applyProtection="0"/>
    <xf numFmtId="0" fontId="1" fillId="0" borderId="0"/>
    <xf numFmtId="0" fontId="88" fillId="0" borderId="0"/>
    <xf numFmtId="9" fontId="0" fillId="0" borderId="0" applyFont="0" applyFill="0" applyBorder="0" applyAlignment="0" applyProtection="0"/>
    <xf numFmtId="0" fontId="2" fillId="0" borderId="0"/>
    <xf numFmtId="0" fontId="1" fillId="0" borderId="0"/>
    <xf numFmtId="0" fontId="88" fillId="0" borderId="0"/>
    <xf numFmtId="9" fontId="0" fillId="0" borderId="0" applyFont="0" applyFill="0" applyBorder="0" applyAlignment="0" applyProtection="0"/>
    <xf numFmtId="0" fontId="1" fillId="0" borderId="0"/>
    <xf numFmtId="0" fontId="88" fillId="0" borderId="0"/>
    <xf numFmtId="9" fontId="0" fillId="0" borderId="0" applyFont="0" applyFill="0" applyBorder="0" applyAlignment="0" applyProtection="0"/>
    <xf numFmtId="0" fontId="1" fillId="0" borderId="0"/>
    <xf numFmtId="0" fontId="88" fillId="0" borderId="0"/>
    <xf numFmtId="9" fontId="14" fillId="0" borderId="0" applyFont="0" applyFill="0" applyBorder="0" applyAlignment="0" applyProtection="0">
      <alignment vertical="center"/>
    </xf>
    <xf numFmtId="0" fontId="116" fillId="2" borderId="0" applyNumberFormat="0" applyBorder="0" applyAlignment="0" applyProtection="0">
      <alignment vertical="center"/>
    </xf>
    <xf numFmtId="9" fontId="14" fillId="0" borderId="0" applyFont="0" applyFill="0" applyBorder="0" applyAlignment="0" applyProtection="0">
      <alignment vertical="center"/>
    </xf>
    <xf numFmtId="0" fontId="88" fillId="0" borderId="0"/>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2" fillId="0" borderId="0"/>
    <xf numFmtId="0" fontId="2" fillId="0" borderId="0" applyFill="0" applyBorder="0" applyAlignment="0"/>
    <xf numFmtId="9" fontId="14" fillId="0" borderId="0" applyFont="0" applyFill="0" applyBorder="0" applyAlignment="0" applyProtection="0">
      <alignment vertical="center"/>
    </xf>
    <xf numFmtId="0" fontId="2" fillId="0" borderId="0"/>
    <xf numFmtId="0" fontId="2" fillId="0" borderId="0" applyFill="0" applyBorder="0" applyAlignment="0"/>
    <xf numFmtId="9" fontId="14" fillId="0" borderId="0" applyFon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2" fillId="0" borderId="0" applyFill="0" applyBorder="0" applyAlignment="0"/>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123" fillId="22" borderId="0" applyNumberFormat="0" applyBorder="0" applyAlignment="0" applyProtection="0">
      <alignment vertical="center"/>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88" fillId="0" borderId="0"/>
    <xf numFmtId="0" fontId="14" fillId="0" borderId="0">
      <alignment vertical="center"/>
    </xf>
    <xf numFmtId="9" fontId="0" fillId="0" borderId="0" applyFont="0" applyFill="0" applyBorder="0" applyAlignment="0" applyProtection="0"/>
    <xf numFmtId="0" fontId="88" fillId="0" borderId="0"/>
    <xf numFmtId="0" fontId="14" fillId="0" borderId="0">
      <alignment vertical="center"/>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14" fillId="0" borderId="0">
      <alignment vertical="center"/>
    </xf>
    <xf numFmtId="0" fontId="14" fillId="0" borderId="0">
      <alignment vertical="center"/>
    </xf>
    <xf numFmtId="9" fontId="0" fillId="0" borderId="0" applyFont="0" applyFill="0" applyBorder="0" applyAlignment="0" applyProtection="0"/>
    <xf numFmtId="0" fontId="14" fillId="0" borderId="0">
      <alignment vertical="center"/>
    </xf>
    <xf numFmtId="0" fontId="14" fillId="0" borderId="0">
      <alignment vertical="center"/>
    </xf>
    <xf numFmtId="9" fontId="0" fillId="0" borderId="0" applyFont="0" applyFill="0" applyBorder="0" applyAlignment="0" applyProtection="0"/>
    <xf numFmtId="0" fontId="14" fillId="0" borderId="0">
      <alignment vertical="center"/>
    </xf>
    <xf numFmtId="0" fontId="1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pplyNumberFormat="0" applyFont="0" applyFill="0" applyBorder="0" applyAlignment="0" applyProtection="0"/>
    <xf numFmtId="9" fontId="0" fillId="0" borderId="0" applyFont="0" applyFill="0" applyBorder="0" applyAlignment="0" applyProtection="0">
      <alignment vertical="center"/>
    </xf>
    <xf numFmtId="0" fontId="0" fillId="0" borderId="0" applyNumberFormat="0" applyFont="0" applyFill="0" applyBorder="0" applyAlignment="0" applyProtection="0"/>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23" fillId="22" borderId="0" applyNumberFormat="0" applyBorder="0" applyAlignment="0" applyProtection="0">
      <alignment vertical="center"/>
    </xf>
    <xf numFmtId="9" fontId="0" fillId="0" borderId="0" applyFont="0" applyFill="0" applyBorder="0" applyAlignment="0" applyProtection="0">
      <alignment vertical="center"/>
    </xf>
    <xf numFmtId="0" fontId="14" fillId="0" borderId="0">
      <alignment vertical="center"/>
    </xf>
    <xf numFmtId="0" fontId="14" fillId="0" borderId="0">
      <alignment vertical="center"/>
    </xf>
    <xf numFmtId="9" fontId="0" fillId="0" borderId="0" applyFont="0" applyFill="0" applyBorder="0" applyAlignment="0" applyProtection="0">
      <alignment vertical="center"/>
    </xf>
    <xf numFmtId="0" fontId="14" fillId="0" borderId="0">
      <alignment vertical="center"/>
    </xf>
    <xf numFmtId="0" fontId="14" fillId="0" borderId="0">
      <alignment vertical="center"/>
    </xf>
    <xf numFmtId="9" fontId="0" fillId="0" borderId="0" applyFont="0" applyFill="0" applyBorder="0" applyAlignment="0" applyProtection="0">
      <alignment vertical="center"/>
    </xf>
    <xf numFmtId="0" fontId="14" fillId="0" borderId="0">
      <alignment vertical="center"/>
    </xf>
    <xf numFmtId="0" fontId="14"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2" fillId="0" borderId="0"/>
    <xf numFmtId="0" fontId="2" fillId="0" borderId="0"/>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4" fillId="0" borderId="0">
      <alignment vertical="center"/>
    </xf>
    <xf numFmtId="0" fontId="14" fillId="0" borderId="0">
      <alignment vertical="center"/>
    </xf>
    <xf numFmtId="0" fontId="14" fillId="0" borderId="0"/>
    <xf numFmtId="9" fontId="0" fillId="0" borderId="0" applyFont="0" applyFill="0" applyBorder="0" applyAlignment="0" applyProtection="0">
      <alignment vertical="center"/>
    </xf>
    <xf numFmtId="0" fontId="14" fillId="0" borderId="0">
      <alignment vertical="center"/>
    </xf>
    <xf numFmtId="0" fontId="14" fillId="0" borderId="0">
      <alignment vertical="center"/>
    </xf>
    <xf numFmtId="9" fontId="0" fillId="0" borderId="0" applyFont="0" applyFill="0" applyBorder="0" applyAlignment="0" applyProtection="0">
      <alignment vertical="center"/>
    </xf>
    <xf numFmtId="0" fontId="14" fillId="0" borderId="0">
      <alignment vertical="center"/>
    </xf>
    <xf numFmtId="0" fontId="14" fillId="0" borderId="0">
      <alignment vertical="center"/>
    </xf>
    <xf numFmtId="0" fontId="171" fillId="0" borderId="0" applyFont="0" applyFill="0" applyBorder="0" applyAlignment="0" applyProtection="0"/>
    <xf numFmtId="0" fontId="0" fillId="0" borderId="0" applyNumberFormat="0" applyFont="0" applyFill="0" applyBorder="0" applyAlignment="0" applyProtection="0"/>
    <xf numFmtId="0" fontId="2" fillId="0" borderId="0"/>
    <xf numFmtId="0" fontId="232" fillId="0" borderId="0" applyNumberFormat="0" applyFill="0" applyBorder="0" applyAlignment="0" applyProtection="0">
      <alignment vertical="top"/>
      <protection locked="0"/>
    </xf>
    <xf numFmtId="0" fontId="120" fillId="6" borderId="75" applyNumberFormat="0" applyAlignment="0" applyProtection="0">
      <alignment vertical="center"/>
    </xf>
    <xf numFmtId="0" fontId="1" fillId="0" borderId="10" applyNumberFormat="0" applyFill="0" applyProtection="0">
      <alignment horizontal="right"/>
    </xf>
    <xf numFmtId="0" fontId="1" fillId="0" borderId="10" applyNumberFormat="0" applyFill="0" applyProtection="0">
      <alignment horizontal="right"/>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42" fillId="0" borderId="82"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0" fillId="0" borderId="0" applyNumberFormat="0" applyFont="0" applyFill="0" applyBorder="0" applyAlignment="0" applyProtection="0"/>
    <xf numFmtId="0" fontId="142" fillId="0" borderId="82"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 fillId="0" borderId="0"/>
    <xf numFmtId="0" fontId="130" fillId="0" borderId="80" applyNumberFormat="0" applyFill="0" applyAlignment="0" applyProtection="0">
      <alignment vertical="center"/>
    </xf>
    <xf numFmtId="0" fontId="2" fillId="0" borderId="0"/>
    <xf numFmtId="0" fontId="142" fillId="0" borderId="82" applyNumberFormat="0" applyFill="0" applyAlignment="0" applyProtection="0">
      <alignment vertical="center"/>
    </xf>
    <xf numFmtId="0" fontId="2" fillId="0" borderId="0"/>
    <xf numFmtId="0" fontId="130" fillId="0" borderId="80" applyNumberFormat="0" applyFill="0" applyAlignment="0" applyProtection="0">
      <alignment vertical="center"/>
    </xf>
    <xf numFmtId="0" fontId="14" fillId="0" borderId="0" applyNumberFormat="0" applyFill="0" applyBorder="0" applyAlignment="0" applyProtection="0"/>
    <xf numFmtId="0" fontId="98" fillId="0" borderId="0">
      <alignment vertical="center"/>
    </xf>
    <xf numFmtId="0" fontId="123" fillId="22" borderId="0" applyNumberFormat="0" applyBorder="0" applyAlignment="0" applyProtection="0">
      <alignment vertical="center"/>
    </xf>
    <xf numFmtId="0" fontId="130" fillId="0" borderId="80" applyNumberFormat="0" applyFill="0" applyAlignment="0" applyProtection="0">
      <alignment vertical="center"/>
    </xf>
    <xf numFmtId="0" fontId="14" fillId="0" borderId="0" applyNumberFormat="0" applyFill="0" applyBorder="0" applyAlignment="0" applyProtection="0"/>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30" fillId="0" borderId="80" applyNumberFormat="0" applyFill="0" applyAlignment="0" applyProtection="0">
      <alignment vertical="center"/>
    </xf>
    <xf numFmtId="0" fontId="14" fillId="0" borderId="0" applyNumberFormat="0" applyFill="0" applyBorder="0" applyAlignment="0" applyProtection="0"/>
    <xf numFmtId="0" fontId="123" fillId="22" borderId="0" applyNumberFormat="0" applyBorder="0" applyAlignment="0" applyProtection="0">
      <alignment vertical="center"/>
    </xf>
    <xf numFmtId="0" fontId="130" fillId="0" borderId="80" applyNumberFormat="0" applyFill="0" applyAlignment="0" applyProtection="0">
      <alignment vertical="center"/>
    </xf>
    <xf numFmtId="0" fontId="14" fillId="0" borderId="0" applyNumberFormat="0" applyFill="0" applyBorder="0" applyAlignment="0" applyProtection="0"/>
    <xf numFmtId="0" fontId="142" fillId="0" borderId="82" applyNumberFormat="0" applyFill="0" applyAlignment="0" applyProtection="0">
      <alignment vertical="center"/>
    </xf>
    <xf numFmtId="0" fontId="130" fillId="0" borderId="80" applyNumberFormat="0" applyFill="0" applyAlignment="0" applyProtection="0">
      <alignment vertical="center"/>
    </xf>
    <xf numFmtId="0" fontId="14" fillId="0" borderId="0" applyNumberFormat="0" applyFill="0" applyBorder="0" applyAlignment="0" applyProtection="0"/>
    <xf numFmtId="0" fontId="130" fillId="0" borderId="80" applyNumberFormat="0" applyFill="0" applyAlignment="0" applyProtection="0">
      <alignment vertical="center"/>
    </xf>
    <xf numFmtId="0" fontId="14" fillId="0" borderId="0" applyNumberFormat="0" applyFill="0" applyBorder="0" applyAlignment="0" applyProtection="0"/>
    <xf numFmtId="0" fontId="14" fillId="0" borderId="0"/>
    <xf numFmtId="0" fontId="130" fillId="0" borderId="80" applyNumberFormat="0" applyFill="0" applyAlignment="0" applyProtection="0">
      <alignment vertical="center"/>
    </xf>
    <xf numFmtId="0" fontId="14" fillId="0" borderId="0" applyNumberFormat="0" applyFill="0" applyBorder="0" applyAlignment="0" applyProtection="0"/>
    <xf numFmtId="0" fontId="130" fillId="0" borderId="80" applyNumberFormat="0" applyFill="0" applyAlignment="0" applyProtection="0">
      <alignment vertical="center"/>
    </xf>
    <xf numFmtId="0" fontId="14" fillId="0" borderId="0"/>
    <xf numFmtId="0" fontId="130" fillId="0" borderId="80" applyNumberFormat="0" applyFill="0" applyAlignment="0" applyProtection="0">
      <alignment vertical="center"/>
    </xf>
    <xf numFmtId="0" fontId="14" fillId="0" borderId="0" applyNumberFormat="0" applyFill="0" applyBorder="0" applyAlignment="0" applyProtection="0"/>
    <xf numFmtId="0" fontId="130" fillId="0" borderId="80" applyNumberFormat="0" applyFill="0" applyAlignment="0" applyProtection="0">
      <alignment vertical="center"/>
    </xf>
    <xf numFmtId="0" fontId="14" fillId="0" borderId="0" applyNumberFormat="0" applyFill="0" applyBorder="0" applyAlignment="0" applyProtection="0"/>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42" fillId="0" borderId="82"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42" fillId="0" borderId="82"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42" fillId="0" borderId="82" applyNumberFormat="0" applyFill="0" applyAlignment="0" applyProtection="0">
      <alignment vertical="center"/>
    </xf>
    <xf numFmtId="0" fontId="130" fillId="0" borderId="80" applyNumberFormat="0" applyFill="0" applyAlignment="0" applyProtection="0">
      <alignment vertical="center"/>
    </xf>
    <xf numFmtId="0" fontId="130" fillId="0" borderId="80" applyNumberFormat="0" applyFill="0" applyAlignment="0" applyProtection="0">
      <alignment vertical="center"/>
    </xf>
    <xf numFmtId="0" fontId="142" fillId="0" borderId="82" applyNumberFormat="0" applyFill="0" applyAlignment="0" applyProtection="0">
      <alignment vertical="center"/>
    </xf>
    <xf numFmtId="0" fontId="130" fillId="0" borderId="80" applyNumberFormat="0" applyFill="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27" fillId="0" borderId="78" applyNumberFormat="0" applyFill="0" applyAlignment="0" applyProtection="0">
      <alignment vertical="center"/>
    </xf>
    <xf numFmtId="0" fontId="0" fillId="0" borderId="0" applyNumberFormat="0" applyFont="0" applyFill="0" applyBorder="0" applyAlignment="0" applyProtection="0"/>
    <xf numFmtId="0" fontId="159" fillId="0" borderId="78" applyNumberFormat="0" applyFill="0" applyAlignment="0" applyProtection="0">
      <alignment vertical="center"/>
    </xf>
    <xf numFmtId="0" fontId="127" fillId="0" borderId="78" applyNumberFormat="0" applyFill="0" applyAlignment="0" applyProtection="0">
      <alignment vertical="center"/>
    </xf>
    <xf numFmtId="0" fontId="2" fillId="0" borderId="0" applyFill="0" applyBorder="0" applyAlignment="0"/>
    <xf numFmtId="0" fontId="127" fillId="0" borderId="78" applyNumberFormat="0" applyFill="0" applyAlignment="0" applyProtection="0">
      <alignment vertical="center"/>
    </xf>
    <xf numFmtId="0" fontId="0" fillId="0" borderId="0" applyNumberFormat="0" applyFont="0" applyFill="0" applyBorder="0" applyAlignment="0" applyProtection="0"/>
    <xf numFmtId="0" fontId="127" fillId="0" borderId="78" applyNumberFormat="0" applyFill="0" applyAlignment="0" applyProtection="0">
      <alignment vertical="center"/>
    </xf>
    <xf numFmtId="0" fontId="159" fillId="0" borderId="78" applyNumberFormat="0" applyFill="0" applyAlignment="0" applyProtection="0">
      <alignment vertical="center"/>
    </xf>
    <xf numFmtId="0" fontId="127" fillId="0" borderId="78" applyNumberFormat="0" applyFill="0" applyAlignment="0" applyProtection="0">
      <alignment vertical="center"/>
    </xf>
    <xf numFmtId="0" fontId="127" fillId="0" borderId="78" applyNumberFormat="0" applyFill="0" applyAlignment="0" applyProtection="0">
      <alignment vertical="center"/>
    </xf>
    <xf numFmtId="0" fontId="127" fillId="0" borderId="78" applyNumberFormat="0" applyFill="0" applyAlignment="0" applyProtection="0">
      <alignment vertical="center"/>
    </xf>
    <xf numFmtId="0" fontId="127" fillId="0" borderId="78" applyNumberFormat="0" applyFill="0" applyAlignment="0" applyProtection="0">
      <alignment vertical="center"/>
    </xf>
    <xf numFmtId="0" fontId="127" fillId="0" borderId="78" applyNumberFormat="0" applyFill="0" applyAlignment="0" applyProtection="0">
      <alignment vertical="center"/>
    </xf>
    <xf numFmtId="0" fontId="127" fillId="0" borderId="78" applyNumberFormat="0" applyFill="0" applyAlignment="0" applyProtection="0">
      <alignment vertical="center"/>
    </xf>
    <xf numFmtId="0" fontId="0" fillId="0" borderId="0" applyNumberFormat="0" applyFont="0" applyFill="0" applyBorder="0" applyAlignment="0" applyProtection="0"/>
    <xf numFmtId="0" fontId="127" fillId="0" borderId="78" applyNumberFormat="0" applyFill="0" applyAlignment="0" applyProtection="0">
      <alignment vertical="center"/>
    </xf>
    <xf numFmtId="0" fontId="2" fillId="0" borderId="0" applyFill="0" applyBorder="0" applyAlignment="0"/>
    <xf numFmtId="0" fontId="0" fillId="0" borderId="0" applyNumberFormat="0" applyFont="0" applyFill="0" applyBorder="0" applyAlignment="0" applyProtection="0"/>
    <xf numFmtId="0" fontId="13" fillId="0" borderId="0"/>
    <xf numFmtId="0" fontId="14" fillId="0" borderId="0">
      <alignment vertical="center"/>
    </xf>
    <xf numFmtId="0" fontId="127" fillId="0" borderId="78" applyNumberFormat="0" applyFill="0" applyAlignment="0" applyProtection="0">
      <alignment vertical="center"/>
    </xf>
    <xf numFmtId="0" fontId="0" fillId="0" borderId="0" applyNumberFormat="0" applyFont="0" applyFill="0" applyBorder="0" applyAlignment="0" applyProtection="0"/>
    <xf numFmtId="0" fontId="127" fillId="0" borderId="78" applyNumberFormat="0" applyFill="0" applyAlignment="0" applyProtection="0">
      <alignment vertical="center"/>
    </xf>
    <xf numFmtId="0" fontId="14" fillId="0" borderId="0">
      <alignment vertical="center"/>
    </xf>
    <xf numFmtId="0" fontId="127" fillId="0" borderId="78" applyNumberFormat="0" applyFill="0" applyAlignment="0" applyProtection="0">
      <alignment vertical="center"/>
    </xf>
    <xf numFmtId="0" fontId="123" fillId="22" borderId="0" applyNumberFormat="0" applyBorder="0" applyAlignment="0" applyProtection="0">
      <alignment vertical="center"/>
    </xf>
    <xf numFmtId="0" fontId="14" fillId="0" borderId="0">
      <alignment vertical="center"/>
    </xf>
    <xf numFmtId="0" fontId="127" fillId="0" borderId="78" applyNumberFormat="0" applyFill="0" applyAlignment="0" applyProtection="0">
      <alignment vertical="center"/>
    </xf>
    <xf numFmtId="0" fontId="0" fillId="0" borderId="0" applyNumberFormat="0" applyFont="0" applyFill="0" applyBorder="0" applyAlignment="0" applyProtection="0"/>
    <xf numFmtId="0" fontId="127" fillId="0" borderId="78" applyNumberFormat="0" applyFill="0" applyAlignment="0" applyProtection="0">
      <alignment vertical="center"/>
    </xf>
    <xf numFmtId="0" fontId="0" fillId="0" borderId="0" applyNumberFormat="0" applyFont="0" applyFill="0" applyBorder="0" applyAlignment="0" applyProtection="0"/>
    <xf numFmtId="0" fontId="127" fillId="0" borderId="78" applyNumberFormat="0" applyFill="0" applyAlignment="0" applyProtection="0">
      <alignment vertical="center"/>
    </xf>
    <xf numFmtId="0" fontId="14" fillId="0" borderId="0">
      <alignment vertical="center"/>
    </xf>
    <xf numFmtId="0" fontId="217" fillId="0" borderId="78" applyNumberFormat="0" applyFill="0" applyAlignment="0" applyProtection="0">
      <alignment vertical="center"/>
    </xf>
    <xf numFmtId="0" fontId="127" fillId="0" borderId="78" applyNumberFormat="0" applyFill="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27" fillId="0" borderId="78" applyNumberFormat="0" applyFill="0" applyAlignment="0" applyProtection="0">
      <alignment vertical="center"/>
    </xf>
    <xf numFmtId="0" fontId="14" fillId="0" borderId="0">
      <alignment vertical="center"/>
    </xf>
    <xf numFmtId="0" fontId="2" fillId="0" borderId="0" applyFill="0" applyBorder="0" applyAlignment="0"/>
    <xf numFmtId="0" fontId="127" fillId="0" borderId="78" applyNumberFormat="0" applyFill="0" applyAlignment="0" applyProtection="0">
      <alignment vertical="center"/>
    </xf>
    <xf numFmtId="0" fontId="14" fillId="0" borderId="0">
      <alignment vertical="center"/>
    </xf>
    <xf numFmtId="0" fontId="127" fillId="0" borderId="78" applyNumberFormat="0" applyFill="0" applyAlignment="0" applyProtection="0">
      <alignment vertical="center"/>
    </xf>
    <xf numFmtId="0" fontId="0" fillId="0" borderId="0" applyNumberFormat="0" applyFont="0" applyFill="0" applyBorder="0" applyAlignment="0" applyProtection="0"/>
    <xf numFmtId="0" fontId="127" fillId="0" borderId="78" applyNumberFormat="0" applyFill="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27" fillId="0" borderId="78" applyNumberFormat="0" applyFill="0" applyAlignment="0" applyProtection="0">
      <alignment vertical="center"/>
    </xf>
    <xf numFmtId="0" fontId="14" fillId="0" borderId="0">
      <alignment vertical="center"/>
    </xf>
    <xf numFmtId="0" fontId="2" fillId="0" borderId="0" applyFill="0" applyBorder="0" applyAlignment="0"/>
    <xf numFmtId="0" fontId="127" fillId="0" borderId="78" applyNumberFormat="0" applyFill="0" applyAlignment="0" applyProtection="0">
      <alignment vertical="center"/>
    </xf>
    <xf numFmtId="0" fontId="14" fillId="0" borderId="0">
      <alignment vertical="center"/>
    </xf>
    <xf numFmtId="0" fontId="127" fillId="0" borderId="78" applyNumberFormat="0" applyFill="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27" fillId="0" borderId="78" applyNumberFormat="0" applyFill="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27" fillId="0" borderId="78" applyNumberFormat="0" applyFill="0" applyAlignment="0" applyProtection="0">
      <alignment vertical="center"/>
    </xf>
    <xf numFmtId="0" fontId="127" fillId="0" borderId="78" applyNumberFormat="0" applyFill="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27" fillId="0" borderId="78" applyNumberFormat="0" applyFill="0" applyAlignment="0" applyProtection="0">
      <alignment vertical="center"/>
    </xf>
    <xf numFmtId="0" fontId="127" fillId="0" borderId="78" applyNumberFormat="0" applyFill="0" applyAlignment="0" applyProtection="0">
      <alignment vertical="center"/>
    </xf>
    <xf numFmtId="0" fontId="14" fillId="0" borderId="0">
      <alignment vertical="center"/>
    </xf>
    <xf numFmtId="0" fontId="127" fillId="0" borderId="78" applyNumberFormat="0" applyFill="0" applyAlignment="0" applyProtection="0">
      <alignment vertical="center"/>
    </xf>
    <xf numFmtId="0" fontId="127" fillId="0" borderId="78" applyNumberFormat="0" applyFill="0" applyAlignment="0" applyProtection="0">
      <alignment vertical="center"/>
    </xf>
    <xf numFmtId="0" fontId="14" fillId="0" borderId="0">
      <alignment vertical="center"/>
    </xf>
    <xf numFmtId="0" fontId="159" fillId="0" borderId="78" applyNumberFormat="0" applyFill="0" applyAlignment="0" applyProtection="0">
      <alignment vertical="center"/>
    </xf>
    <xf numFmtId="0" fontId="127" fillId="0" borderId="78" applyNumberFormat="0" applyFill="0" applyAlignment="0" applyProtection="0">
      <alignment vertical="center"/>
    </xf>
    <xf numFmtId="0" fontId="127" fillId="0" borderId="78" applyNumberFormat="0" applyFill="0" applyAlignment="0" applyProtection="0">
      <alignment vertical="center"/>
    </xf>
    <xf numFmtId="0" fontId="127" fillId="0" borderId="78" applyNumberFormat="0" applyFill="0" applyAlignment="0" applyProtection="0">
      <alignment vertical="center"/>
    </xf>
    <xf numFmtId="0" fontId="14" fillId="0" borderId="0">
      <alignment vertical="center"/>
    </xf>
    <xf numFmtId="0" fontId="159" fillId="0" borderId="78" applyNumberFormat="0" applyFill="0" applyAlignment="0" applyProtection="0">
      <alignment vertical="center"/>
    </xf>
    <xf numFmtId="0" fontId="0" fillId="0" borderId="0" applyNumberFormat="0" applyFont="0" applyFill="0" applyBorder="0" applyAlignment="0" applyProtection="0"/>
    <xf numFmtId="0" fontId="127" fillId="0" borderId="78" applyNumberFormat="0" applyFill="0" applyAlignment="0" applyProtection="0">
      <alignment vertical="center"/>
    </xf>
    <xf numFmtId="0" fontId="14" fillId="0" borderId="0">
      <alignment vertical="center"/>
    </xf>
    <xf numFmtId="0" fontId="127" fillId="0" borderId="78" applyNumberFormat="0" applyFill="0" applyAlignment="0" applyProtection="0">
      <alignment vertical="center"/>
    </xf>
    <xf numFmtId="0" fontId="127" fillId="0" borderId="78" applyNumberFormat="0" applyFill="0" applyAlignment="0" applyProtection="0">
      <alignment vertical="center"/>
    </xf>
    <xf numFmtId="0" fontId="104" fillId="0" borderId="79" applyNumberFormat="0" applyFill="0" applyAlignment="0" applyProtection="0">
      <alignment vertical="center"/>
    </xf>
    <xf numFmtId="0" fontId="104" fillId="0" borderId="79" applyNumberFormat="0" applyFill="0" applyAlignment="0" applyProtection="0">
      <alignment vertical="center"/>
    </xf>
    <xf numFmtId="0" fontId="104" fillId="0" borderId="79" applyNumberFormat="0" applyFill="0" applyAlignment="0" applyProtection="0">
      <alignment vertical="center"/>
    </xf>
    <xf numFmtId="0" fontId="104" fillId="0" borderId="79" applyNumberFormat="0" applyFill="0" applyAlignment="0" applyProtection="0">
      <alignment vertical="center"/>
    </xf>
    <xf numFmtId="0" fontId="2" fillId="0" borderId="0"/>
    <xf numFmtId="0" fontId="104" fillId="0" borderId="79" applyNumberFormat="0" applyFill="0" applyAlignment="0" applyProtection="0">
      <alignment vertical="center"/>
    </xf>
    <xf numFmtId="0" fontId="132" fillId="0" borderId="81" applyNumberFormat="0" applyFill="0" applyAlignment="0" applyProtection="0">
      <alignment vertical="center"/>
    </xf>
    <xf numFmtId="0" fontId="2" fillId="0" borderId="0"/>
    <xf numFmtId="0" fontId="192" fillId="0" borderId="81" applyNumberFormat="0" applyFill="0" applyAlignment="0" applyProtection="0">
      <alignment vertical="center"/>
    </xf>
    <xf numFmtId="0" fontId="104" fillId="0" borderId="79" applyNumberFormat="0" applyFill="0" applyAlignment="0" applyProtection="0">
      <alignment vertical="center"/>
    </xf>
    <xf numFmtId="0" fontId="104" fillId="0" borderId="79" applyNumberFormat="0" applyFill="0" applyAlignment="0" applyProtection="0">
      <alignment vertical="center"/>
    </xf>
    <xf numFmtId="43" fontId="14" fillId="0" borderId="0" applyFont="0" applyFill="0" applyBorder="0" applyAlignment="0" applyProtection="0"/>
    <xf numFmtId="0" fontId="104" fillId="0" borderId="0" applyNumberFormat="0" applyFill="0" applyBorder="0" applyAlignment="0" applyProtection="0">
      <alignment vertical="center"/>
    </xf>
    <xf numFmtId="43" fontId="14" fillId="0" borderId="0" applyFont="0" applyFill="0" applyBorder="0" applyAlignment="0" applyProtection="0"/>
    <xf numFmtId="0" fontId="104" fillId="0" borderId="0" applyNumberFormat="0" applyFill="0" applyBorder="0" applyAlignment="0" applyProtection="0">
      <alignment vertical="center"/>
    </xf>
    <xf numFmtId="43" fontId="0" fillId="0" borderId="0" applyFont="0" applyFill="0" applyBorder="0" applyAlignment="0" applyProtection="0"/>
    <xf numFmtId="0" fontId="132" fillId="0" borderId="0" applyNumberFormat="0" applyFill="0" applyBorder="0" applyAlignment="0" applyProtection="0">
      <alignment vertical="center"/>
    </xf>
    <xf numFmtId="43" fontId="0" fillId="0" borderId="0" applyFont="0" applyFill="0" applyBorder="0" applyAlignment="0" applyProtection="0"/>
    <xf numFmtId="0" fontId="104" fillId="0" borderId="0" applyNumberFormat="0" applyFill="0" applyBorder="0" applyAlignment="0" applyProtection="0">
      <alignment vertical="center"/>
    </xf>
    <xf numFmtId="43" fontId="0" fillId="0" borderId="0" applyFont="0" applyFill="0" applyBorder="0" applyAlignment="0" applyProtection="0"/>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43" fontId="0" fillId="0" borderId="0" applyFont="0" applyFill="0" applyBorder="0" applyAlignment="0" applyProtection="0"/>
    <xf numFmtId="0" fontId="95" fillId="19" borderId="0" applyNumberFormat="0" applyBorder="0" applyAlignment="0" applyProtection="0">
      <alignment vertical="center"/>
    </xf>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0" fontId="104" fillId="0" borderId="0" applyNumberFormat="0" applyFill="0" applyBorder="0" applyAlignment="0" applyProtection="0">
      <alignment vertical="center"/>
    </xf>
    <xf numFmtId="43" fontId="0" fillId="0" borderId="0" applyFont="0" applyFill="0" applyBorder="0" applyAlignment="0" applyProtection="0"/>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43" fontId="14" fillId="0" borderId="0" applyFont="0" applyFill="0" applyBorder="0" applyAlignment="0" applyProtection="0"/>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43" fontId="14" fillId="0" borderId="0" applyFont="0" applyFill="0" applyBorder="0" applyAlignment="0" applyProtection="0"/>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223" fontId="14" fillId="0" borderId="0" applyFont="0" applyFill="0" applyBorder="0" applyAlignment="0" applyProtection="0"/>
    <xf numFmtId="0" fontId="104" fillId="0" borderId="0" applyNumberFormat="0" applyFill="0" applyBorder="0" applyAlignment="0" applyProtection="0">
      <alignment vertical="center"/>
    </xf>
    <xf numFmtId="223" fontId="0" fillId="0" borderId="0" applyFont="0" applyFill="0" applyBorder="0" applyAlignment="0" applyProtection="0"/>
    <xf numFmtId="0" fontId="104" fillId="0" borderId="0" applyNumberFormat="0" applyFill="0" applyBorder="0" applyAlignment="0" applyProtection="0">
      <alignment vertical="center"/>
    </xf>
    <xf numFmtId="223" fontId="0" fillId="0" borderId="0" applyFont="0" applyFill="0" applyBorder="0" applyAlignment="0" applyProtection="0"/>
    <xf numFmtId="0" fontId="104" fillId="0" borderId="0" applyNumberFormat="0" applyFill="0" applyBorder="0" applyAlignment="0" applyProtection="0">
      <alignment vertical="center"/>
    </xf>
    <xf numFmtId="0" fontId="88" fillId="0" borderId="0"/>
    <xf numFmtId="0" fontId="104" fillId="0" borderId="0" applyNumberFormat="0" applyFill="0" applyBorder="0" applyAlignment="0" applyProtection="0">
      <alignment vertical="center"/>
    </xf>
    <xf numFmtId="223" fontId="0" fillId="0" borderId="0" applyFont="0" applyFill="0" applyBorder="0" applyAlignment="0" applyProtection="0"/>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43" fontId="1" fillId="0" borderId="0" applyFont="0" applyFill="0" applyBorder="0" applyAlignment="0" applyProtection="0"/>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43" fontId="1" fillId="0" borderId="0" applyFont="0" applyFill="0" applyBorder="0" applyAlignment="0" applyProtection="0"/>
    <xf numFmtId="0" fontId="132" fillId="0" borderId="0" applyNumberFormat="0" applyFill="0" applyBorder="0" applyAlignment="0" applyProtection="0">
      <alignment vertical="center"/>
    </xf>
    <xf numFmtId="43" fontId="14" fillId="0" borderId="0" applyFont="0" applyFill="0" applyBorder="0" applyAlignment="0" applyProtection="0"/>
    <xf numFmtId="0" fontId="192" fillId="0" borderId="0" applyNumberFormat="0" applyFill="0" applyBorder="0" applyAlignment="0" applyProtection="0">
      <alignment vertical="center"/>
    </xf>
    <xf numFmtId="43" fontId="0" fillId="0" borderId="0" applyFont="0" applyFill="0" applyBorder="0" applyAlignment="0" applyProtection="0"/>
    <xf numFmtId="0" fontId="104" fillId="0" borderId="0" applyNumberFormat="0" applyFill="0" applyBorder="0" applyAlignment="0" applyProtection="0">
      <alignment vertical="center"/>
    </xf>
    <xf numFmtId="43" fontId="0" fillId="0" borderId="0" applyFont="0" applyFill="0" applyBorder="0" applyAlignment="0" applyProtection="0"/>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0" fontId="132" fillId="0" borderId="0" applyNumberFormat="0" applyFill="0" applyBorder="0" applyAlignment="0" applyProtection="0">
      <alignment vertical="center"/>
    </xf>
    <xf numFmtId="43" fontId="0" fillId="0" borderId="0" applyFont="0" applyFill="0" applyBorder="0" applyAlignment="0" applyProtection="0"/>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0" fontId="104" fillId="0" borderId="0" applyNumberFormat="0" applyFill="0" applyBorder="0" applyAlignment="0" applyProtection="0">
      <alignment vertical="center"/>
    </xf>
    <xf numFmtId="43" fontId="1" fillId="0" borderId="0" applyFont="0" applyFill="0" applyBorder="0" applyAlignment="0" applyProtection="0"/>
    <xf numFmtId="0" fontId="104" fillId="0" borderId="0" applyNumberFormat="0" applyFill="0" applyBorder="0" applyAlignment="0" applyProtection="0">
      <alignment vertical="center"/>
    </xf>
    <xf numFmtId="43" fontId="14" fillId="0" borderId="0" applyFont="0" applyFill="0" applyBorder="0" applyAlignment="0" applyProtection="0"/>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0" fontId="104" fillId="0" borderId="0" applyNumberFormat="0" applyFill="0" applyBorder="0" applyAlignment="0" applyProtection="0">
      <alignment vertical="center"/>
    </xf>
    <xf numFmtId="43" fontId="1" fillId="0" borderId="0" applyFont="0" applyFill="0" applyBorder="0" applyAlignment="0" applyProtection="0"/>
    <xf numFmtId="0" fontId="104" fillId="0" borderId="0" applyNumberFormat="0" applyFill="0" applyBorder="0" applyAlignment="0" applyProtection="0">
      <alignment vertical="center"/>
    </xf>
    <xf numFmtId="43" fontId="0" fillId="0" borderId="0" applyFont="0" applyFill="0" applyBorder="0" applyAlignment="0" applyProtection="0"/>
    <xf numFmtId="0" fontId="104" fillId="0" borderId="0" applyNumberFormat="0" applyFill="0" applyBorder="0" applyAlignment="0" applyProtection="0">
      <alignment vertical="center"/>
    </xf>
    <xf numFmtId="43" fontId="0" fillId="0" borderId="0" applyFont="0" applyFill="0" applyBorder="0" applyAlignment="0" applyProtection="0"/>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0" fontId="132" fillId="0" borderId="0" applyNumberFormat="0" applyFill="0" applyBorder="0" applyAlignment="0" applyProtection="0">
      <alignment vertical="center"/>
    </xf>
    <xf numFmtId="43" fontId="14" fillId="0" borderId="0" applyFont="0" applyFill="0" applyBorder="0" applyAlignment="0" applyProtection="0">
      <alignment vertical="center"/>
    </xf>
    <xf numFmtId="0" fontId="10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0" fontId="132" fillId="0" borderId="0" applyNumberFormat="0" applyFill="0" applyBorder="0" applyAlignment="0" applyProtection="0">
      <alignment vertical="center"/>
    </xf>
    <xf numFmtId="0" fontId="0" fillId="0" borderId="0" applyNumberFormat="0" applyFont="0" applyFill="0" applyBorder="0" applyAlignment="0" applyProtection="0"/>
    <xf numFmtId="0" fontId="104" fillId="0" borderId="0" applyNumberFormat="0" applyFill="0" applyBorder="0" applyAlignment="0" applyProtection="0">
      <alignment vertical="center"/>
    </xf>
    <xf numFmtId="43" fontId="0" fillId="0" borderId="0" applyFont="0" applyFill="0" applyBorder="0" applyAlignment="0" applyProtection="0"/>
    <xf numFmtId="0" fontId="104" fillId="0" borderId="0" applyNumberFormat="0" applyFill="0" applyBorder="0" applyAlignment="0" applyProtection="0">
      <alignment vertical="center"/>
    </xf>
    <xf numFmtId="43" fontId="0" fillId="0" borderId="0" applyFont="0" applyFill="0" applyBorder="0" applyAlignment="0" applyProtection="0"/>
    <xf numFmtId="0" fontId="104" fillId="0" borderId="0" applyNumberFormat="0" applyFill="0" applyBorder="0" applyAlignment="0" applyProtection="0">
      <alignment vertical="center"/>
    </xf>
    <xf numFmtId="43" fontId="0" fillId="0" borderId="0" applyFont="0" applyFill="0" applyBorder="0" applyAlignment="0" applyProtection="0"/>
    <xf numFmtId="0" fontId="104" fillId="0" borderId="0" applyNumberFormat="0" applyFill="0" applyBorder="0" applyAlignment="0" applyProtection="0">
      <alignment vertical="center"/>
    </xf>
    <xf numFmtId="0" fontId="0" fillId="0" borderId="0" applyNumberFormat="0" applyFont="0" applyFill="0" applyBorder="0" applyAlignment="0" applyProtection="0"/>
    <xf numFmtId="0" fontId="104"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13" fillId="27" borderId="0" applyNumberFormat="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2" fillId="0" borderId="0"/>
    <xf numFmtId="0" fontId="124"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99" fillId="0" borderId="10" applyNumberFormat="0" applyFill="0" applyProtection="0">
      <alignment horizontal="center"/>
    </xf>
    <xf numFmtId="0" fontId="199" fillId="0" borderId="10" applyNumberFormat="0" applyFill="0" applyProtection="0">
      <alignment horizontal="center"/>
    </xf>
    <xf numFmtId="0" fontId="199" fillId="0" borderId="10" applyNumberFormat="0" applyFill="0" applyProtection="0">
      <alignment horizontal="center"/>
    </xf>
    <xf numFmtId="0" fontId="145" fillId="0" borderId="19" applyNumberFormat="0" applyFill="0" applyProtection="0">
      <alignment horizont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4" fillId="0" borderId="0">
      <alignment vertical="center"/>
    </xf>
    <xf numFmtId="0" fontId="0" fillId="0" borderId="0" applyNumberFormat="0" applyFont="0" applyFill="0" applyBorder="0" applyAlignment="0" applyProtection="0"/>
    <xf numFmtId="0" fontId="120" fillId="6" borderId="75" applyNumberFormat="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2" fillId="0" borderId="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95" fillId="21"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2" fillId="0" borderId="0" applyFill="0" applyBorder="0" applyAlignment="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16" fillId="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4" fillId="0" borderId="0"/>
    <xf numFmtId="0" fontId="166" fillId="22" borderId="0" applyNumberFormat="0" applyBorder="0" applyAlignment="0" applyProtection="0">
      <alignment vertical="center"/>
    </xf>
    <xf numFmtId="0" fontId="2" fillId="0" borderId="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4" fillId="0" borderId="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16" fillId="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95" fillId="19"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66" fillId="22" borderId="0" applyNumberFormat="0" applyBorder="0" applyAlignment="0" applyProtection="0">
      <alignment vertical="center"/>
    </xf>
    <xf numFmtId="0" fontId="122"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66"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66"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66"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66" fillId="22" borderId="0" applyNumberFormat="0" applyBorder="0" applyAlignment="0" applyProtection="0">
      <alignment vertical="center"/>
    </xf>
    <xf numFmtId="0" fontId="123" fillId="22" borderId="0" applyNumberFormat="0" applyBorder="0" applyAlignment="0" applyProtection="0">
      <alignment vertical="center"/>
    </xf>
    <xf numFmtId="0" fontId="107" fillId="0" borderId="0" applyNumberFormat="0" applyFill="0" applyBorder="0" applyAlignment="0" applyProtection="0">
      <alignment vertical="center"/>
    </xf>
    <xf numFmtId="0" fontId="123" fillId="22" borderId="0" applyNumberFormat="0" applyBorder="0" applyAlignment="0" applyProtection="0">
      <alignment vertical="center"/>
    </xf>
    <xf numFmtId="0" fontId="166"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240" fillId="22" borderId="0" applyNumberFormat="0" applyBorder="0" applyAlignment="0" applyProtection="0"/>
    <xf numFmtId="0" fontId="2" fillId="0" borderId="0"/>
    <xf numFmtId="0" fontId="16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95" fillId="27"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4" fillId="0" borderId="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4" fillId="0" borderId="0"/>
    <xf numFmtId="0" fontId="123" fillId="22" borderId="0" applyNumberFormat="0" applyBorder="0" applyAlignment="0" applyProtection="0">
      <alignment vertical="center"/>
    </xf>
    <xf numFmtId="0" fontId="14" fillId="0" borderId="0"/>
    <xf numFmtId="0" fontId="88" fillId="0" borderId="0"/>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4" fillId="0" borderId="0">
      <alignment vertical="center"/>
    </xf>
    <xf numFmtId="0" fontId="176" fillId="22" borderId="0" applyNumberFormat="0" applyBorder="0" applyAlignment="0" applyProtection="0">
      <alignment vertical="center"/>
    </xf>
    <xf numFmtId="0" fontId="176" fillId="22" borderId="0" applyNumberFormat="0" applyBorder="0" applyAlignment="0" applyProtection="0">
      <alignment vertical="center"/>
    </xf>
    <xf numFmtId="0" fontId="163" fillId="22" borderId="0" applyNumberFormat="0" applyBorder="0" applyAlignment="0" applyProtection="0">
      <alignment vertical="center"/>
    </xf>
    <xf numFmtId="0" fontId="16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4" fillId="0" borderId="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69" fillId="13" borderId="73" applyNumberFormat="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90" fillId="0" borderId="0" applyNumberFormat="0" applyFill="0" applyBorder="0" applyAlignment="0" applyProtection="0">
      <alignment vertical="center"/>
    </xf>
    <xf numFmtId="0" fontId="163" fillId="22" borderId="0" applyNumberFormat="0" applyBorder="0" applyAlignment="0" applyProtection="0">
      <alignment vertical="center"/>
    </xf>
    <xf numFmtId="0" fontId="163"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2" fillId="0" borderId="0"/>
    <xf numFmtId="0" fontId="122" fillId="22" borderId="0" applyNumberFormat="0" applyBorder="0" applyAlignment="0" applyProtection="0">
      <alignment vertical="center"/>
    </xf>
    <xf numFmtId="0" fontId="2" fillId="0" borderId="0"/>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4" fillId="0" borderId="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0" fillId="0" borderId="0"/>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95" fillId="21" borderId="0" applyNumberFormat="0" applyBorder="0" applyAlignment="0" applyProtection="0">
      <alignment vertical="center"/>
    </xf>
    <xf numFmtId="0" fontId="122" fillId="22"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113" fillId="21" borderId="0" applyNumberFormat="0" applyBorder="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4" fillId="0" borderId="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07" fillId="0" borderId="0" applyNumberForma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xf numFmtId="0" fontId="0" fillId="0" borderId="0" applyNumberFormat="0" applyFont="0" applyFill="0" applyBorder="0" applyAlignment="0" applyProtection="0"/>
    <xf numFmtId="0" fontId="14" fillId="0" borderId="0">
      <alignment vertical="center"/>
    </xf>
    <xf numFmtId="0" fontId="122" fillId="22"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0" fontId="2" fillId="0" borderId="0"/>
    <xf numFmtId="0" fontId="122" fillId="22" borderId="0" applyNumberFormat="0" applyBorder="0" applyAlignment="0" applyProtection="0">
      <alignment vertical="center"/>
    </xf>
    <xf numFmtId="0" fontId="95" fillId="21" borderId="0" applyNumberFormat="0" applyBorder="0" applyAlignment="0" applyProtection="0">
      <alignment vertical="center"/>
    </xf>
    <xf numFmtId="0" fontId="1" fillId="0" borderId="0"/>
    <xf numFmtId="0" fontId="2" fillId="0" borderId="0"/>
    <xf numFmtId="0" fontId="0" fillId="0" borderId="0" applyNumberFormat="0" applyFont="0" applyFill="0" applyBorder="0" applyAlignment="0" applyProtection="0"/>
    <xf numFmtId="0" fontId="113" fillId="21" borderId="0" applyNumberFormat="0" applyBorder="0" applyAlignment="0" applyProtection="0">
      <alignment vertical="center"/>
    </xf>
    <xf numFmtId="0" fontId="14" fillId="0" borderId="0">
      <alignment vertical="center"/>
    </xf>
    <xf numFmtId="0" fontId="122" fillId="22" borderId="0" applyNumberFormat="0" applyBorder="0" applyAlignment="0" applyProtection="0">
      <alignment vertical="center"/>
    </xf>
    <xf numFmtId="0" fontId="14" fillId="0" borderId="0">
      <alignment vertical="center"/>
    </xf>
    <xf numFmtId="0" fontId="0" fillId="0" borderId="0"/>
    <xf numFmtId="0" fontId="122" fillId="22" borderId="0" applyNumberFormat="0" applyBorder="0" applyAlignment="0" applyProtection="0">
      <alignment vertical="center"/>
    </xf>
    <xf numFmtId="0" fontId="100" fillId="2" borderId="0" applyNumberFormat="0" applyBorder="0" applyAlignment="0" applyProtection="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3" fillId="21" borderId="0" applyNumberFormat="0" applyBorder="0" applyAlignment="0" applyProtection="0">
      <alignment vertical="center"/>
    </xf>
    <xf numFmtId="0" fontId="102" fillId="6" borderId="73"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107" fillId="0" borderId="0" applyNumberForma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07" fillId="0" borderId="0" applyNumberForma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66" fillId="22" borderId="0" applyNumberFormat="0" applyBorder="0" applyAlignment="0" applyProtection="0">
      <alignment vertical="center"/>
    </xf>
    <xf numFmtId="0" fontId="0" fillId="0" borderId="0" applyNumberFormat="0" applyFont="0" applyFill="0" applyBorder="0" applyAlignment="0" applyProtection="0"/>
    <xf numFmtId="0" fontId="166" fillId="22" borderId="0" applyNumberFormat="0" applyBorder="0" applyAlignment="0" applyProtection="0">
      <alignment vertical="center"/>
    </xf>
    <xf numFmtId="0" fontId="0" fillId="0" borderId="0" applyNumberFormat="0" applyFont="0" applyFill="0" applyBorder="0" applyAlignment="0" applyProtection="0"/>
    <xf numFmtId="0" fontId="166"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2" fillId="0" borderId="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xf numFmtId="0" fontId="0" fillId="0" borderId="0" applyNumberFormat="0" applyFont="0" applyFill="0" applyBorder="0" applyAlignment="0" applyProtection="0"/>
    <xf numFmtId="41" fontId="14"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16" fillId="2" borderId="0" applyNumberFormat="0" applyBorder="0" applyAlignment="0" applyProtection="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12" fillId="24" borderId="74"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2" fillId="0" borderId="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20" fillId="6" borderId="75"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88" fillId="0" borderId="0"/>
    <xf numFmtId="0" fontId="122" fillId="22" borderId="0" applyNumberFormat="0" applyBorder="0" applyAlignment="0" applyProtection="0">
      <alignment vertical="center"/>
    </xf>
    <xf numFmtId="0" fontId="143" fillId="0" borderId="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4" fillId="0" borderId="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93" fillId="0" borderId="72" applyNumberFormat="0" applyFill="0" applyAlignment="0" applyProtection="0">
      <alignment vertical="center"/>
    </xf>
    <xf numFmtId="0" fontId="0" fillId="0" borderId="0" applyNumberFormat="0" applyFont="0" applyFill="0" applyBorder="0" applyAlignment="0" applyProtection="0"/>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65" fillId="0" borderId="86" applyNumberFormat="0" applyFill="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123"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pplyNumberFormat="0" applyFill="0" applyBorder="0" applyAlignment="0" applyProtection="0"/>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5" fillId="20" borderId="75" applyNumberFormat="0" applyAlignment="0" applyProtection="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5" fillId="0" borderId="19" applyNumberFormat="0" applyFill="0" applyProtection="0">
      <alignment horizontal="left"/>
    </xf>
    <xf numFmtId="0" fontId="115" fillId="20" borderId="75"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88" fillId="0" borderId="0"/>
    <xf numFmtId="0" fontId="122" fillId="2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250" fontId="2" fillId="0" borderId="0" applyFont="0" applyFill="0" applyBorder="0" applyAlignment="0" applyProtection="0"/>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98"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14" fillId="0" borderId="0">
      <alignment vertical="center"/>
    </xf>
    <xf numFmtId="0" fontId="2" fillId="0" borderId="0"/>
    <xf numFmtId="0" fontId="2" fillId="0" borderId="0"/>
    <xf numFmtId="0" fontId="0" fillId="0" borderId="0" applyNumberFormat="0" applyFont="0" applyFill="0" applyBorder="0" applyAlignment="0" applyProtection="0"/>
    <xf numFmtId="0" fontId="2" fillId="0" borderId="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2" fillId="0" borderId="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2" fillId="0" borderId="0" applyFill="0" applyBorder="0" applyAlignment="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41" fontId="14" fillId="0" borderId="0" applyFont="0" applyFill="0" applyBorder="0" applyAlignment="0" applyProtection="0"/>
    <xf numFmtId="0" fontId="2" fillId="0" borderId="0"/>
    <xf numFmtId="0" fontId="14" fillId="0" borderId="0">
      <alignment vertical="center"/>
    </xf>
    <xf numFmtId="0" fontId="0"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2" fillId="0" borderId="0"/>
    <xf numFmtId="0" fontId="14" fillId="0" borderId="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2" fillId="0" borderId="0"/>
    <xf numFmtId="0" fontId="14" fillId="0" borderId="0">
      <alignment vertical="center"/>
    </xf>
    <xf numFmtId="0" fontId="2" fillId="0" borderId="0"/>
    <xf numFmtId="0" fontId="14" fillId="0" borderId="0">
      <alignment vertical="center"/>
    </xf>
    <xf numFmtId="0" fontId="88" fillId="0" borderId="0"/>
    <xf numFmtId="0" fontId="88" fillId="0" borderId="0"/>
    <xf numFmtId="0" fontId="88" fillId="0" borderId="0"/>
    <xf numFmtId="0" fontId="2" fillId="0" borderId="0"/>
    <xf numFmtId="0" fontId="2" fillId="0" borderId="0"/>
    <xf numFmtId="0" fontId="14" fillId="0" borderId="0">
      <alignment vertical="center"/>
    </xf>
    <xf numFmtId="0" fontId="88" fillId="0" borderId="0"/>
    <xf numFmtId="0" fontId="2" fillId="0" borderId="0"/>
    <xf numFmtId="0" fontId="2" fillId="0" borderId="0"/>
    <xf numFmtId="0" fontId="2" fillId="0" borderId="0"/>
    <xf numFmtId="0" fontId="14" fillId="0" borderId="0">
      <alignment vertical="center"/>
    </xf>
    <xf numFmtId="0" fontId="14" fillId="0" borderId="0"/>
    <xf numFmtId="0" fontId="0" fillId="0" borderId="0" applyNumberFormat="0" applyFont="0" applyFill="0" applyBorder="0" applyAlignment="0" applyProtection="0"/>
    <xf numFmtId="0" fontId="14" fillId="0" borderId="0">
      <alignment vertical="center"/>
    </xf>
    <xf numFmtId="0" fontId="2" fillId="0" borderId="0"/>
    <xf numFmtId="0" fontId="2" fillId="0" borderId="0"/>
    <xf numFmtId="0" fontId="2" fillId="0" borderId="0"/>
    <xf numFmtId="0" fontId="14" fillId="0" borderId="0">
      <alignment vertical="center"/>
    </xf>
    <xf numFmtId="0" fontId="0" fillId="0" borderId="0" applyNumberFormat="0" applyFont="0" applyFill="0" applyBorder="0" applyAlignment="0" applyProtection="0"/>
    <xf numFmtId="0" fontId="2" fillId="0" borderId="0"/>
    <xf numFmtId="0" fontId="2" fillId="0" borderId="0"/>
    <xf numFmtId="0" fontId="0" fillId="0" borderId="0"/>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4" fillId="0" borderId="0"/>
    <xf numFmtId="0" fontId="95" fillId="29" borderId="0" applyNumberFormat="0" applyBorder="0" applyAlignment="0" applyProtection="0">
      <alignment vertical="center"/>
    </xf>
    <xf numFmtId="0" fontId="2" fillId="0" borderId="0"/>
    <xf numFmtId="0" fontId="0" fillId="17" borderId="71" applyNumberFormat="0" applyFont="0" applyAlignment="0" applyProtection="0">
      <alignment vertical="center"/>
    </xf>
    <xf numFmtId="0" fontId="98" fillId="0" borderId="0">
      <alignment vertical="center"/>
    </xf>
    <xf numFmtId="0" fontId="14" fillId="0" borderId="0">
      <alignment vertical="center"/>
    </xf>
    <xf numFmtId="0" fontId="100" fillId="2" borderId="0" applyNumberFormat="0" applyBorder="0" applyAlignment="0" applyProtection="0">
      <alignment vertical="center"/>
    </xf>
    <xf numFmtId="0" fontId="14" fillId="0" borderId="0"/>
    <xf numFmtId="0" fontId="100" fillId="2" borderId="0" applyNumberFormat="0" applyBorder="0" applyAlignment="0" applyProtection="0">
      <alignment vertical="center"/>
    </xf>
    <xf numFmtId="0" fontId="14" fillId="0" borderId="0"/>
    <xf numFmtId="0" fontId="1" fillId="0" borderId="7" applyNumberFormat="0"/>
    <xf numFmtId="0" fontId="0" fillId="0" borderId="0" applyNumberFormat="0" applyFont="0" applyFill="0" applyBorder="0" applyAlignment="0" applyProtection="0"/>
    <xf numFmtId="0" fontId="88" fillId="0" borderId="0"/>
    <xf numFmtId="0" fontId="1" fillId="0" borderId="7" applyNumberFormat="0"/>
    <xf numFmtId="0" fontId="0" fillId="0" borderId="0" applyNumberFormat="0" applyFont="0" applyFill="0" applyBorder="0" applyAlignment="0" applyProtection="0"/>
    <xf numFmtId="0" fontId="2" fillId="0" borderId="0"/>
    <xf numFmtId="0" fontId="14" fillId="0" borderId="0">
      <alignment vertical="center"/>
    </xf>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4" fillId="0" borderId="0"/>
    <xf numFmtId="0" fontId="141" fillId="2" borderId="0" applyNumberFormat="0" applyBorder="0" applyAlignment="0" applyProtection="0">
      <alignment vertical="center"/>
    </xf>
    <xf numFmtId="0" fontId="88" fillId="0" borderId="0"/>
    <xf numFmtId="0" fontId="2" fillId="0" borderId="0"/>
    <xf numFmtId="0" fontId="158" fillId="0" borderId="0" applyNumberFormat="0" applyFill="0" applyBorder="0" applyAlignment="0" applyProtection="0"/>
    <xf numFmtId="0" fontId="116" fillId="2" borderId="0" applyNumberFormat="0" applyBorder="0" applyAlignment="0" applyProtection="0">
      <alignment vertical="center"/>
    </xf>
    <xf numFmtId="0" fontId="2" fillId="0" borderId="0"/>
    <xf numFmtId="0" fontId="88" fillId="0" borderId="0"/>
    <xf numFmtId="0" fontId="2" fillId="0" borderId="0"/>
    <xf numFmtId="0" fontId="2" fillId="0" borderId="0"/>
    <xf numFmtId="0" fontId="2" fillId="0" borderId="0"/>
    <xf numFmtId="0" fontId="2" fillId="0" borderId="0"/>
    <xf numFmtId="0" fontId="2" fillId="0" borderId="0"/>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2" fillId="0" borderId="0"/>
    <xf numFmtId="0" fontId="2" fillId="0" borderId="0"/>
    <xf numFmtId="0" fontId="14" fillId="0" borderId="0"/>
    <xf numFmtId="0" fontId="158" fillId="0" borderId="0" applyNumberFormat="0" applyFill="0" applyBorder="0" applyAlignment="0" applyProtection="0"/>
    <xf numFmtId="0" fontId="100" fillId="2" borderId="0" applyNumberFormat="0" applyBorder="0" applyAlignment="0" applyProtection="0">
      <alignment vertical="center"/>
    </xf>
    <xf numFmtId="0" fontId="0" fillId="0" borderId="0"/>
    <xf numFmtId="0" fontId="100" fillId="2" borderId="0" applyNumberFormat="0" applyBorder="0" applyAlignment="0" applyProtection="0">
      <alignment vertical="center"/>
    </xf>
    <xf numFmtId="0" fontId="0" fillId="0" borderId="0"/>
    <xf numFmtId="0" fontId="100" fillId="2"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0" fillId="2" borderId="0" applyNumberFormat="0" applyBorder="0" applyAlignment="0" applyProtection="0">
      <alignment vertical="center"/>
    </xf>
    <xf numFmtId="0" fontId="0" fillId="0" borderId="0"/>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 fillId="0" borderId="0"/>
    <xf numFmtId="0" fontId="14" fillId="0" borderId="0">
      <alignment vertical="center"/>
    </xf>
    <xf numFmtId="0" fontId="14" fillId="0" borderId="0">
      <alignment vertical="center"/>
    </xf>
    <xf numFmtId="0" fontId="2" fillId="0" borderId="0"/>
    <xf numFmtId="0" fontId="14" fillId="0" borderId="0">
      <alignment vertical="center"/>
    </xf>
    <xf numFmtId="0" fontId="14" fillId="0" borderId="0">
      <alignment vertical="center"/>
    </xf>
    <xf numFmtId="0" fontId="2" fillId="0" borderId="0"/>
    <xf numFmtId="0" fontId="100" fillId="2" borderId="0" applyNumberFormat="0" applyBorder="0" applyAlignment="0" applyProtection="0">
      <alignment vertical="center"/>
    </xf>
    <xf numFmtId="0" fontId="1" fillId="0" borderId="0"/>
    <xf numFmtId="0" fontId="2" fillId="0" borderId="0"/>
    <xf numFmtId="0" fontId="1" fillId="0" borderId="0"/>
    <xf numFmtId="0" fontId="14" fillId="0" borderId="0">
      <alignment vertical="center"/>
    </xf>
    <xf numFmtId="0" fontId="2" fillId="0" borderId="0"/>
    <xf numFmtId="0" fontId="2" fillId="0" borderId="0"/>
    <xf numFmtId="0" fontId="14" fillId="0" borderId="0">
      <alignment vertical="center"/>
    </xf>
    <xf numFmtId="0" fontId="2" fillId="0" borderId="0"/>
    <xf numFmtId="0" fontId="2"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00" fillId="2" borderId="0" applyNumberFormat="0" applyBorder="0" applyAlignment="0" applyProtection="0">
      <alignment vertical="center"/>
    </xf>
    <xf numFmtId="0" fontId="2" fillId="0" borderId="0"/>
    <xf numFmtId="0" fontId="0" fillId="0" borderId="0"/>
    <xf numFmtId="0" fontId="2" fillId="0" borderId="0"/>
    <xf numFmtId="0" fontId="0" fillId="0" borderId="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2" fillId="0" borderId="0"/>
    <xf numFmtId="0" fontId="95" fillId="21" borderId="0" applyNumberFormat="0" applyBorder="0" applyAlignment="0" applyProtection="0">
      <alignment vertical="center"/>
    </xf>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applyFill="0" applyBorder="0" applyAlignment="0"/>
    <xf numFmtId="0" fontId="2" fillId="0" borderId="0"/>
    <xf numFmtId="0" fontId="2" fillId="0" borderId="0"/>
    <xf numFmtId="0" fontId="0" fillId="0" borderId="0" applyNumberFormat="0" applyFont="0" applyFill="0" applyBorder="0" applyAlignment="0" applyProtection="0"/>
    <xf numFmtId="0" fontId="2" fillId="0" borderId="0"/>
    <xf numFmtId="0" fontId="2" fillId="0" borderId="0"/>
    <xf numFmtId="0" fontId="14"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0" borderId="0">
      <alignment vertical="center"/>
    </xf>
    <xf numFmtId="0" fontId="1" fillId="0" borderId="0"/>
    <xf numFmtId="0" fontId="88" fillId="0" borderId="0"/>
    <xf numFmtId="0" fontId="2" fillId="0" borderId="0"/>
    <xf numFmtId="0" fontId="14" fillId="0" borderId="0">
      <alignment vertical="center"/>
    </xf>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1" fillId="0" borderId="0"/>
    <xf numFmtId="0" fontId="88" fillId="0" borderId="0"/>
    <xf numFmtId="0" fontId="2" fillId="0" borderId="0"/>
    <xf numFmtId="0" fontId="2" fillId="0" borderId="0"/>
    <xf numFmtId="0" fontId="14" fillId="0" borderId="0">
      <alignment vertical="center"/>
    </xf>
    <xf numFmtId="0" fontId="14" fillId="0" borderId="0"/>
    <xf numFmtId="0" fontId="2" fillId="0" borderId="0"/>
    <xf numFmtId="0" fontId="2" fillId="0" borderId="0"/>
    <xf numFmtId="0" fontId="14" fillId="0" borderId="0">
      <alignment vertical="center"/>
    </xf>
    <xf numFmtId="0" fontId="14" fillId="0" borderId="0">
      <alignment vertical="center"/>
    </xf>
    <xf numFmtId="0" fontId="14" fillId="0" borderId="0">
      <alignment vertical="center"/>
    </xf>
    <xf numFmtId="0" fontId="2" fillId="0" borderId="0"/>
    <xf numFmtId="0" fontId="88" fillId="0" borderId="0"/>
    <xf numFmtId="0" fontId="2" fillId="0" borderId="0"/>
    <xf numFmtId="0" fontId="14" fillId="0" borderId="0">
      <alignment vertical="center"/>
    </xf>
    <xf numFmtId="0" fontId="2" fillId="0" borderId="0"/>
    <xf numFmtId="0" fontId="88" fillId="0" borderId="0"/>
    <xf numFmtId="0" fontId="241" fillId="0" borderId="86" applyNumberFormat="0" applyFill="0" applyAlignment="0" applyProtection="0">
      <alignment vertical="center"/>
    </xf>
    <xf numFmtId="0" fontId="2" fillId="0" borderId="0"/>
    <xf numFmtId="0" fontId="14" fillId="0" borderId="0">
      <alignment vertical="center"/>
    </xf>
    <xf numFmtId="0" fontId="2" fillId="0" borderId="0"/>
    <xf numFmtId="0" fontId="88" fillId="0" borderId="0"/>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2" fillId="0" borderId="0"/>
    <xf numFmtId="0" fontId="14" fillId="0" borderId="0">
      <alignment vertical="center"/>
    </xf>
    <xf numFmtId="0" fontId="88" fillId="0" borderId="0"/>
    <xf numFmtId="0" fontId="14" fillId="0" borderId="0">
      <alignment vertical="center"/>
    </xf>
    <xf numFmtId="0" fontId="2" fillId="0" borderId="0"/>
    <xf numFmtId="0" fontId="2" fillId="0" borderId="0"/>
    <xf numFmtId="0" fontId="2" fillId="0" borderId="0"/>
    <xf numFmtId="0" fontId="0" fillId="0" borderId="0" applyNumberFormat="0" applyFont="0" applyFill="0" applyBorder="0" applyAlignment="0" applyProtection="0"/>
    <xf numFmtId="0" fontId="2" fillId="0" borderId="0"/>
    <xf numFmtId="0" fontId="14" fillId="0" borderId="0">
      <alignment vertical="center"/>
    </xf>
    <xf numFmtId="0" fontId="88" fillId="0" borderId="0"/>
    <xf numFmtId="0" fontId="14" fillId="0" borderId="0">
      <alignment vertical="center"/>
    </xf>
    <xf numFmtId="0" fontId="2" fillId="0" borderId="0"/>
    <xf numFmtId="0" fontId="2" fillId="0" borderId="0"/>
    <xf numFmtId="0" fontId="14" fillId="0" borderId="0">
      <alignment vertical="center"/>
    </xf>
    <xf numFmtId="0" fontId="2" fillId="0" borderId="0"/>
    <xf numFmtId="0" fontId="14" fillId="0" borderId="0">
      <alignment vertical="center"/>
    </xf>
    <xf numFmtId="0" fontId="88" fillId="0" borderId="0"/>
    <xf numFmtId="0" fontId="0" fillId="0" borderId="0" applyNumberFormat="0" applyFont="0" applyFill="0" applyBorder="0" applyAlignment="0" applyProtection="0"/>
    <xf numFmtId="0" fontId="98" fillId="0" borderId="0">
      <alignment vertical="center"/>
    </xf>
    <xf numFmtId="0" fontId="14" fillId="0" borderId="0"/>
    <xf numFmtId="0" fontId="14" fillId="0" borderId="0"/>
    <xf numFmtId="0" fontId="95" fillId="29" borderId="0" applyNumberFormat="0" applyBorder="0" applyAlignment="0" applyProtection="0">
      <alignment vertical="center"/>
    </xf>
    <xf numFmtId="0" fontId="0" fillId="0" borderId="0" applyNumberFormat="0" applyFill="0" applyBorder="0" applyAlignment="0" applyProtection="0"/>
    <xf numFmtId="0" fontId="21" fillId="0" borderId="0">
      <alignment vertical="center"/>
    </xf>
    <xf numFmtId="0" fontId="14" fillId="0" borderId="0"/>
    <xf numFmtId="0" fontId="14" fillId="0" borderId="0"/>
    <xf numFmtId="43" fontId="0" fillId="0" borderId="0" applyFont="0" applyFill="0" applyBorder="0" applyAlignment="0" applyProtection="0"/>
    <xf numFmtId="0" fontId="95" fillId="29" borderId="0" applyNumberFormat="0" applyBorder="0" applyAlignment="0" applyProtection="0">
      <alignment vertical="center"/>
    </xf>
    <xf numFmtId="0" fontId="14" fillId="0" borderId="0"/>
    <xf numFmtId="0" fontId="14" fillId="0" borderId="0"/>
    <xf numFmtId="43" fontId="14"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xf numFmtId="0" fontId="14" fillId="0" borderId="0">
      <alignment vertical="center"/>
    </xf>
    <xf numFmtId="0" fontId="14" fillId="0" borderId="0"/>
    <xf numFmtId="0" fontId="14" fillId="0" borderId="0"/>
    <xf numFmtId="0" fontId="2" fillId="0" borderId="0"/>
    <xf numFmtId="0" fontId="88" fillId="0" borderId="0"/>
    <xf numFmtId="0" fontId="88" fillId="0" borderId="0"/>
    <xf numFmtId="0" fontId="14" fillId="0" borderId="0"/>
    <xf numFmtId="0" fontId="14" fillId="0" borderId="0">
      <alignment vertical="center"/>
    </xf>
    <xf numFmtId="0" fontId="14" fillId="0" borderId="0">
      <alignment vertical="center"/>
    </xf>
    <xf numFmtId="0" fontId="0" fillId="0" borderId="0" applyNumberFormat="0" applyFill="0" applyBorder="0" applyAlignment="0" applyProtection="0"/>
    <xf numFmtId="0" fontId="2" fillId="0" borderId="0"/>
    <xf numFmtId="0" fontId="0" fillId="0" borderId="0" applyNumberFormat="0" applyFont="0" applyFill="0" applyBorder="0" applyAlignment="0" applyProtection="0"/>
    <xf numFmtId="0" fontId="2" fillId="0" borderId="0"/>
    <xf numFmtId="0" fontId="2" fillId="0" borderId="0"/>
    <xf numFmtId="0" fontId="120" fillId="6" borderId="75" applyNumberFormat="0" applyAlignment="0" applyProtection="0">
      <alignment vertical="center"/>
    </xf>
    <xf numFmtId="0" fontId="2" fillId="0" borderId="0"/>
    <xf numFmtId="0" fontId="20" fillId="0" borderId="0"/>
    <xf numFmtId="0" fontId="120" fillId="6" borderId="75" applyNumberFormat="0" applyAlignment="0" applyProtection="0">
      <alignment vertical="center"/>
    </xf>
    <xf numFmtId="0" fontId="0" fillId="0" borderId="0" applyNumberFormat="0" applyFont="0" applyFill="0" applyBorder="0" applyAlignment="0" applyProtection="0"/>
    <xf numFmtId="0" fontId="2" fillId="0" borderId="0"/>
    <xf numFmtId="43" fontId="14" fillId="0" borderId="0" applyFont="0" applyFill="0" applyBorder="0" applyAlignment="0" applyProtection="0"/>
    <xf numFmtId="0" fontId="95" fillId="29" borderId="0" applyNumberFormat="0" applyBorder="0" applyAlignment="0" applyProtection="0">
      <alignment vertical="center"/>
    </xf>
    <xf numFmtId="0" fontId="14" fillId="0" borderId="0">
      <alignment vertical="center"/>
    </xf>
    <xf numFmtId="0" fontId="0" fillId="0" borderId="0" applyNumberFormat="0" applyFill="0" applyBorder="0" applyAlignment="0" applyProtection="0"/>
    <xf numFmtId="0" fontId="120" fillId="6" borderId="75" applyNumberFormat="0" applyAlignment="0" applyProtection="0">
      <alignment vertical="center"/>
    </xf>
    <xf numFmtId="43" fontId="0"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0" fillId="0" borderId="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93" fillId="0" borderId="72" applyNumberFormat="0" applyFill="0" applyAlignment="0" applyProtection="0">
      <alignment vertical="center"/>
    </xf>
    <xf numFmtId="0" fontId="0" fillId="0" borderId="0" applyNumberFormat="0" applyFill="0" applyBorder="0" applyAlignment="0" applyProtection="0"/>
    <xf numFmtId="0" fontId="0" fillId="0" borderId="0" applyNumberFormat="0" applyFont="0" applyFill="0" applyBorder="0" applyAlignment="0" applyProtection="0"/>
    <xf numFmtId="0" fontId="120" fillId="6" borderId="75" applyNumberFormat="0" applyAlignment="0" applyProtection="0">
      <alignment vertical="center"/>
    </xf>
    <xf numFmtId="0" fontId="0" fillId="0" borderId="0" applyNumberFormat="0" applyFont="0" applyFill="0" applyBorder="0" applyAlignment="0" applyProtection="0"/>
    <xf numFmtId="0" fontId="14" fillId="0" borderId="0">
      <alignment vertical="center"/>
    </xf>
    <xf numFmtId="0" fontId="14" fillId="0" borderId="0"/>
    <xf numFmtId="0" fontId="0" fillId="0" borderId="0" applyNumberFormat="0" applyFont="0" applyFill="0" applyBorder="0" applyAlignment="0" applyProtection="0"/>
    <xf numFmtId="0" fontId="14" fillId="0" borderId="0">
      <alignment vertical="center"/>
    </xf>
    <xf numFmtId="0" fontId="14" fillId="0" borderId="0"/>
    <xf numFmtId="0" fontId="2" fillId="0" borderId="0"/>
    <xf numFmtId="0" fontId="14" fillId="0" borderId="0"/>
    <xf numFmtId="0" fontId="0" fillId="0" borderId="0" applyNumberFormat="0" applyFont="0" applyFill="0" applyBorder="0" applyAlignment="0" applyProtection="0"/>
    <xf numFmtId="0" fontId="14" fillId="0" borderId="0"/>
    <xf numFmtId="0" fontId="14" fillId="0" borderId="0"/>
    <xf numFmtId="0" fontId="14" fillId="0" borderId="0"/>
    <xf numFmtId="0" fontId="14" fillId="0" borderId="0">
      <alignment vertical="center"/>
    </xf>
    <xf numFmtId="0"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4" fillId="0" borderId="0"/>
    <xf numFmtId="0" fontId="88" fillId="0" borderId="0"/>
    <xf numFmtId="0" fontId="14" fillId="0" borderId="0"/>
    <xf numFmtId="0" fontId="14" fillId="0" borderId="0"/>
    <xf numFmtId="0" fontId="14" fillId="0" borderId="0"/>
    <xf numFmtId="0" fontId="14" fillId="0" borderId="0"/>
    <xf numFmtId="0" fontId="0" fillId="0" borderId="0" applyNumberFormat="0" applyFont="0" applyFill="0" applyBorder="0" applyAlignment="0" applyProtection="0"/>
    <xf numFmtId="0" fontId="14" fillId="0" borderId="0"/>
    <xf numFmtId="0" fontId="14" fillId="0" borderId="0"/>
    <xf numFmtId="0" fontId="88" fillId="0" borderId="0"/>
    <xf numFmtId="0" fontId="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5" fillId="2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applyNumberFormat="0" applyFill="0" applyBorder="0" applyAlignment="0" applyProtection="0"/>
    <xf numFmtId="0" fontId="14" fillId="0" borderId="0"/>
    <xf numFmtId="0" fontId="14" fillId="0" borderId="0"/>
    <xf numFmtId="0" fontId="0" fillId="0" borderId="0" applyNumberFormat="0" applyFont="0" applyFill="0" applyBorder="0" applyAlignment="0" applyProtection="0"/>
    <xf numFmtId="0" fontId="14" fillId="0" borderId="0"/>
    <xf numFmtId="0" fontId="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0" fillId="0" borderId="0" applyNumberFormat="0" applyFill="0" applyBorder="0" applyAlignment="0" applyProtection="0"/>
    <xf numFmtId="0" fontId="0" fillId="0" borderId="0" applyNumberFormat="0" applyFont="0" applyFill="0" applyBorder="0" applyAlignment="0" applyProtection="0"/>
    <xf numFmtId="0" fontId="98" fillId="0" borderId="0">
      <alignment vertical="center"/>
    </xf>
    <xf numFmtId="0" fontId="1" fillId="0" borderId="0"/>
    <xf numFmtId="0" fontId="14" fillId="0" borderId="0"/>
    <xf numFmtId="0" fontId="14" fillId="0" borderId="0"/>
    <xf numFmtId="0" fontId="0" fillId="0" borderId="0" applyNumberFormat="0" applyFont="0" applyFill="0" applyBorder="0" applyAlignment="0" applyProtection="0"/>
    <xf numFmtId="0" fontId="14" fillId="0" borderId="0"/>
    <xf numFmtId="0" fontId="14" fillId="0" borderId="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120" fillId="6" borderId="75" applyNumberFormat="0" applyAlignment="0" applyProtection="0">
      <alignment vertical="center"/>
    </xf>
    <xf numFmtId="0" fontId="0" fillId="0" borderId="0" applyNumberFormat="0" applyFill="0" applyBorder="0" applyAlignment="0" applyProtection="0"/>
    <xf numFmtId="0" fontId="98" fillId="0" borderId="0">
      <alignment vertical="center"/>
    </xf>
    <xf numFmtId="0" fontId="14" fillId="0" borderId="0"/>
    <xf numFmtId="0" fontId="169" fillId="13" borderId="73" applyNumberFormat="0" applyAlignment="0" applyProtection="0">
      <alignment vertical="center"/>
    </xf>
    <xf numFmtId="0" fontId="14" fillId="0" borderId="0"/>
    <xf numFmtId="0" fontId="14" fillId="0" borderId="0"/>
    <xf numFmtId="0" fontId="98" fillId="0" borderId="0">
      <alignment vertical="center"/>
    </xf>
    <xf numFmtId="0" fontId="14" fillId="0" borderId="0"/>
    <xf numFmtId="0"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xf numFmtId="0" fontId="0" fillId="0" borderId="0" applyNumberFormat="0" applyFont="0" applyFill="0" applyBorder="0" applyAlignment="0" applyProtection="0"/>
    <xf numFmtId="0" fontId="14" fillId="0" borderId="0"/>
    <xf numFmtId="0" fontId="14" fillId="0" borderId="0"/>
    <xf numFmtId="0" fontId="98"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ill="0" applyBorder="0" applyAlignment="0" applyProtection="0"/>
    <xf numFmtId="0" fontId="0" fillId="0" borderId="0"/>
    <xf numFmtId="0" fontId="88" fillId="0" borderId="0"/>
    <xf numFmtId="0" fontId="88" fillId="0" borderId="0"/>
    <xf numFmtId="0" fontId="0"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ill="0" applyBorder="0" applyAlignment="0" applyProtection="0"/>
    <xf numFmtId="0" fontId="14" fillId="0" borderId="0"/>
    <xf numFmtId="0" fontId="14" fillId="0" borderId="0"/>
    <xf numFmtId="0" fontId="95" fillId="21" borderId="0" applyNumberFormat="0" applyBorder="0" applyAlignment="0" applyProtection="0">
      <alignment vertical="center"/>
    </xf>
    <xf numFmtId="0" fontId="0" fillId="0" borderId="0"/>
    <xf numFmtId="0" fontId="2" fillId="0" borderId="0" applyFill="0" applyBorder="0" applyAlignment="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ill="0" applyBorder="0" applyAlignment="0" applyProtection="0"/>
    <xf numFmtId="0" fontId="0" fillId="0" borderId="0" applyNumberFormat="0" applyFont="0" applyFill="0" applyBorder="0" applyAlignment="0" applyProtection="0"/>
    <xf numFmtId="0" fontId="0" fillId="0" borderId="0" applyNumberFormat="0" applyFill="0" applyBorder="0" applyAlignment="0" applyProtection="0"/>
    <xf numFmtId="0" fontId="14" fillId="0" borderId="0">
      <alignment vertical="center"/>
    </xf>
    <xf numFmtId="0" fontId="0" fillId="0" borderId="0" applyNumberFormat="0" applyFill="0" applyBorder="0" applyAlignment="0" applyProtection="0"/>
    <xf numFmtId="0" fontId="98" fillId="0" borderId="0">
      <alignment vertical="center"/>
    </xf>
    <xf numFmtId="0" fontId="14" fillId="0" borderId="0"/>
    <xf numFmtId="0" fontId="14" fillId="0" borderId="0"/>
    <xf numFmtId="0" fontId="102" fillId="6" borderId="73" applyNumberFormat="0" applyAlignment="0" applyProtection="0">
      <alignment vertical="center"/>
    </xf>
    <xf numFmtId="0" fontId="14" fillId="0" borderId="0"/>
    <xf numFmtId="0" fontId="14" fillId="0" borderId="0" applyNumberForma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88" fillId="0" borderId="0"/>
    <xf numFmtId="0" fontId="14" fillId="0" borderId="0">
      <alignment vertical="center"/>
    </xf>
    <xf numFmtId="0" fontId="14" fillId="0" borderId="0">
      <alignment vertical="center"/>
    </xf>
    <xf numFmtId="0" fontId="14" fillId="0" borderId="0"/>
    <xf numFmtId="0" fontId="2" fillId="0" borderId="0"/>
    <xf numFmtId="0" fontId="0" fillId="0" borderId="0" applyNumberFormat="0" applyFont="0" applyFill="0" applyBorder="0" applyAlignment="0" applyProtection="0"/>
    <xf numFmtId="0" fontId="2" fillId="0" borderId="0" applyFill="0" applyBorder="0" applyAlignment="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xf numFmtId="0" fontId="165" fillId="0" borderId="86" applyNumberFormat="0" applyFill="0" applyAlignment="0" applyProtection="0">
      <alignment vertical="center"/>
    </xf>
    <xf numFmtId="0" fontId="88" fillId="0" borderId="0"/>
    <xf numFmtId="0" fontId="14" fillId="0" borderId="0"/>
    <xf numFmtId="0" fontId="88" fillId="0" borderId="0"/>
    <xf numFmtId="0" fontId="2" fillId="0" borderId="0"/>
    <xf numFmtId="0" fontId="2" fillId="0" borderId="0" applyFill="0" applyBorder="0" applyAlignment="0"/>
    <xf numFmtId="0" fontId="0" fillId="0" borderId="0" applyNumberFormat="0" applyFont="0" applyFill="0" applyBorder="0" applyAlignment="0" applyProtection="0"/>
    <xf numFmtId="0" fontId="2" fillId="0" borderId="0"/>
    <xf numFmtId="0" fontId="14" fillId="0" borderId="0"/>
    <xf numFmtId="0" fontId="98" fillId="0" borderId="0">
      <alignment vertical="center"/>
    </xf>
    <xf numFmtId="0" fontId="2" fillId="0" borderId="0"/>
    <xf numFmtId="0" fontId="88" fillId="0" borderId="0"/>
    <xf numFmtId="0" fontId="2" fillId="0" borderId="0" applyFill="0" applyBorder="0" applyAlignment="0"/>
    <xf numFmtId="0" fontId="2" fillId="0" borderId="0"/>
    <xf numFmtId="0" fontId="0" fillId="0" borderId="0" applyNumberFormat="0" applyFont="0" applyFill="0" applyBorder="0" applyAlignment="0" applyProtection="0"/>
    <xf numFmtId="0" fontId="88"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30" borderId="0" applyNumberFormat="0" applyBorder="0" applyAlignment="0" applyProtection="0">
      <alignment vertical="center"/>
    </xf>
    <xf numFmtId="43"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0" fontId="98" fillId="0" borderId="0">
      <alignment vertical="center"/>
    </xf>
    <xf numFmtId="0" fontId="2" fillId="0" borderId="0"/>
    <xf numFmtId="0" fontId="88" fillId="0" borderId="0"/>
    <xf numFmtId="0" fontId="2" fillId="0" borderId="0"/>
    <xf numFmtId="0" fontId="2" fillId="0" borderId="0" applyFill="0" applyBorder="0" applyAlignment="0"/>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4" fillId="0" borderId="0" applyFont="0" applyFill="0" applyBorder="0" applyAlignment="0" applyProtection="0"/>
    <xf numFmtId="0" fontId="0" fillId="0" borderId="0" applyNumberFormat="0" applyFont="0" applyFill="0" applyBorder="0" applyAlignment="0" applyProtection="0"/>
    <xf numFmtId="0" fontId="2" fillId="0" borderId="0"/>
    <xf numFmtId="0" fontId="115" fillId="20" borderId="75" applyNumberFormat="0" applyAlignment="0" applyProtection="0">
      <alignment vertical="center"/>
    </xf>
    <xf numFmtId="0" fontId="2" fillId="0" borderId="0"/>
    <xf numFmtId="0" fontId="14" fillId="0" borderId="0">
      <alignment vertical="center"/>
    </xf>
    <xf numFmtId="0" fontId="2" fillId="0" borderId="0"/>
    <xf numFmtId="0" fontId="14" fillId="0" borderId="0">
      <alignment vertical="center"/>
    </xf>
    <xf numFmtId="0" fontId="88" fillId="0" borderId="0"/>
    <xf numFmtId="0" fontId="115" fillId="20" borderId="75" applyNumberFormat="0" applyAlignment="0" applyProtection="0">
      <alignment vertical="center"/>
    </xf>
    <xf numFmtId="0" fontId="14" fillId="0" borderId="0">
      <alignment vertical="center"/>
    </xf>
    <xf numFmtId="0" fontId="0" fillId="0" borderId="0" applyNumberFormat="0" applyFill="0" applyBorder="0" applyAlignment="0" applyProtection="0"/>
    <xf numFmtId="0" fontId="14" fillId="0" borderId="0">
      <alignment vertical="center"/>
    </xf>
    <xf numFmtId="0" fontId="93" fillId="0" borderId="72" applyNumberFormat="0" applyFill="0" applyAlignment="0" applyProtection="0">
      <alignment vertical="center"/>
    </xf>
    <xf numFmtId="0" fontId="14" fillId="0" borderId="0">
      <alignment vertical="center"/>
    </xf>
    <xf numFmtId="0" fontId="93" fillId="0" borderId="7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0" fillId="0" borderId="0" applyNumberFormat="0" applyFill="0" applyBorder="0" applyAlignment="0" applyProtection="0">
      <alignment vertical="center"/>
    </xf>
    <xf numFmtId="0" fontId="14" fillId="0" borderId="0">
      <alignment vertical="center"/>
    </xf>
    <xf numFmtId="0" fontId="14" fillId="0" borderId="0">
      <alignment vertical="center"/>
    </xf>
    <xf numFmtId="0" fontId="90" fillId="0" borderId="0" applyNumberFormat="0" applyFill="0" applyBorder="0" applyAlignment="0" applyProtection="0">
      <alignment vertical="center"/>
    </xf>
    <xf numFmtId="0" fontId="14" fillId="0" borderId="0">
      <alignment vertical="center"/>
    </xf>
    <xf numFmtId="0" fontId="14" fillId="0" borderId="0">
      <alignment vertical="center"/>
    </xf>
    <xf numFmtId="0" fontId="90"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8" fillId="0" borderId="0"/>
    <xf numFmtId="0" fontId="0" fillId="0" borderId="0" applyNumberFormat="0" applyFont="0" applyFill="0" applyBorder="0" applyAlignment="0" applyProtection="0"/>
    <xf numFmtId="0" fontId="14" fillId="0" borderId="0">
      <alignment vertical="center"/>
    </xf>
    <xf numFmtId="0" fontId="88" fillId="0" borderId="0"/>
    <xf numFmtId="0" fontId="8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3" fillId="0" borderId="0"/>
    <xf numFmtId="0" fontId="14" fillId="0" borderId="0">
      <alignment vertical="center"/>
    </xf>
    <xf numFmtId="0" fontId="14" fillId="0" borderId="0">
      <alignment vertical="center"/>
    </xf>
    <xf numFmtId="0" fontId="88" fillId="0" borderId="0"/>
    <xf numFmtId="0" fontId="88" fillId="0" borderId="0"/>
    <xf numFmtId="41" fontId="14" fillId="0" borderId="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41" fontId="14" fillId="0" borderId="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8" fillId="0" borderId="0"/>
    <xf numFmtId="0" fontId="88" fillId="0" borderId="0"/>
    <xf numFmtId="0" fontId="88" fillId="0" borderId="0"/>
    <xf numFmtId="0" fontId="88" fillId="0" borderId="0"/>
    <xf numFmtId="0" fontId="0" fillId="0" borderId="0" applyNumberFormat="0" applyFont="0" applyFill="0" applyBorder="0" applyAlignment="0" applyProtection="0"/>
    <xf numFmtId="0" fontId="14" fillId="0" borderId="0">
      <alignment vertical="center"/>
    </xf>
    <xf numFmtId="0" fontId="2" fillId="0" borderId="0"/>
    <xf numFmtId="0" fontId="14" fillId="0" borderId="0">
      <alignment vertical="center"/>
    </xf>
    <xf numFmtId="0" fontId="2" fillId="0" borderId="0"/>
    <xf numFmtId="0" fontId="0" fillId="0" borderId="0" applyNumberFormat="0" applyFont="0" applyFill="0" applyBorder="0" applyAlignment="0" applyProtection="0"/>
    <xf numFmtId="0" fontId="14" fillId="0" borderId="0">
      <alignment vertical="center"/>
    </xf>
    <xf numFmtId="0" fontId="2" fillId="0" borderId="0"/>
    <xf numFmtId="0" fontId="0" fillId="0" borderId="0" applyNumberFormat="0" applyFont="0" applyFill="0" applyBorder="0" applyAlignment="0" applyProtection="0"/>
    <xf numFmtId="0" fontId="14" fillId="0" borderId="0">
      <alignment vertical="center"/>
    </xf>
    <xf numFmtId="0" fontId="2" fillId="0" borderId="0"/>
    <xf numFmtId="0" fontId="0" fillId="0" borderId="0" applyNumberFormat="0" applyFont="0" applyFill="0" applyBorder="0" applyAlignment="0" applyProtection="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14" fillId="0" borderId="0">
      <alignment vertical="center"/>
    </xf>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88" fillId="0" borderId="0"/>
    <xf numFmtId="0" fontId="88" fillId="0" borderId="0"/>
    <xf numFmtId="0" fontId="0" fillId="0" borderId="0" applyNumberFormat="0" applyFont="0" applyFill="0" applyBorder="0" applyAlignment="0" applyProtection="0"/>
    <xf numFmtId="0" fontId="14" fillId="0" borderId="0"/>
    <xf numFmtId="0" fontId="0" fillId="0" borderId="0" applyNumberFormat="0" applyFont="0" applyFill="0" applyBorder="0" applyAlignment="0" applyProtection="0"/>
    <xf numFmtId="0" fontId="1" fillId="0" borderId="0"/>
    <xf numFmtId="0" fontId="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1" fillId="0" borderId="0"/>
    <xf numFmtId="0" fontId="1" fillId="0" borderId="0"/>
    <xf numFmtId="0" fontId="2" fillId="0" borderId="0"/>
    <xf numFmtId="0" fontId="1" fillId="0" borderId="0"/>
    <xf numFmtId="0" fontId="21" fillId="0" borderId="0">
      <alignment vertical="center"/>
    </xf>
    <xf numFmtId="0" fontId="1" fillId="0" borderId="0"/>
    <xf numFmtId="0" fontId="14" fillId="0" borderId="0"/>
    <xf numFmtId="0" fontId="2" fillId="0" borderId="0"/>
    <xf numFmtId="0" fontId="14" fillId="0" borderId="0">
      <alignment vertical="center"/>
    </xf>
    <xf numFmtId="0" fontId="21" fillId="0" borderId="0">
      <alignment vertical="center"/>
    </xf>
    <xf numFmtId="0" fontId="0" fillId="0" borderId="0" applyNumberFormat="0" applyFont="0" applyFill="0" applyBorder="0" applyAlignment="0" applyProtection="0"/>
    <xf numFmtId="0" fontId="2" fillId="0" borderId="0"/>
    <xf numFmtId="0" fontId="2" fillId="0" borderId="0"/>
    <xf numFmtId="0" fontId="2" fillId="0" borderId="0"/>
    <xf numFmtId="0" fontId="105" fillId="24" borderId="74" applyNumberFormat="0" applyAlignment="0" applyProtection="0">
      <alignment vertical="center"/>
    </xf>
    <xf numFmtId="0" fontId="21"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21" fillId="0" borderId="0">
      <alignment vertical="center"/>
    </xf>
    <xf numFmtId="0" fontId="0" fillId="0" borderId="0" applyNumberFormat="0" applyFont="0" applyFill="0" applyBorder="0" applyAlignment="0" applyProtection="0"/>
    <xf numFmtId="0" fontId="1" fillId="0" borderId="0"/>
    <xf numFmtId="0" fontId="14" fillId="0" borderId="0"/>
    <xf numFmtId="0" fontId="21" fillId="0" borderId="0">
      <alignment vertical="center"/>
    </xf>
    <xf numFmtId="0" fontId="20" fillId="0" borderId="0"/>
    <xf numFmtId="0" fontId="20" fillId="0" borderId="0"/>
    <xf numFmtId="0" fontId="20" fillId="0" borderId="0"/>
    <xf numFmtId="0" fontId="14" fillId="0" borderId="0"/>
    <xf numFmtId="0" fontId="14" fillId="0" borderId="0"/>
    <xf numFmtId="0" fontId="0" fillId="0" borderId="0" applyNumberFormat="0" applyFont="0" applyFill="0" applyBorder="0" applyAlignment="0" applyProtection="0"/>
    <xf numFmtId="0" fontId="2"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21" fillId="0" borderId="0">
      <alignment vertical="center"/>
    </xf>
    <xf numFmtId="0" fontId="21" fillId="0" borderId="0">
      <alignment vertical="center"/>
    </xf>
    <xf numFmtId="0" fontId="2" fillId="0" borderId="0" applyFill="0" applyBorder="0" applyAlignment="0"/>
    <xf numFmtId="0" fontId="95" fillId="19" borderId="0" applyNumberFormat="0" applyBorder="0" applyAlignment="0" applyProtection="0">
      <alignment vertical="center"/>
    </xf>
    <xf numFmtId="0" fontId="14" fillId="0" borderId="0"/>
    <xf numFmtId="0" fontId="14" fillId="0" borderId="0"/>
    <xf numFmtId="0" fontId="14" fillId="0" borderId="0"/>
    <xf numFmtId="0" fontId="21" fillId="0" borderId="0">
      <alignment vertical="center"/>
    </xf>
    <xf numFmtId="0" fontId="100" fillId="2" borderId="0" applyNumberFormat="0" applyBorder="0" applyAlignment="0" applyProtection="0">
      <alignment vertical="center"/>
    </xf>
    <xf numFmtId="0" fontId="14" fillId="0" borderId="0"/>
    <xf numFmtId="0" fontId="100" fillId="2" borderId="0" applyNumberFormat="0" applyBorder="0" applyAlignment="0" applyProtection="0">
      <alignment vertical="center"/>
    </xf>
    <xf numFmtId="0" fontId="14" fillId="0" borderId="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 fillId="0" borderId="0"/>
    <xf numFmtId="0" fontId="95" fillId="21" borderId="0" applyNumberFormat="0" applyBorder="0" applyAlignment="0" applyProtection="0">
      <alignment vertical="center"/>
    </xf>
    <xf numFmtId="0" fontId="14" fillId="0" borderId="0"/>
    <xf numFmtId="0" fontId="14" fillId="0" borderId="0"/>
    <xf numFmtId="0" fontId="14" fillId="0" borderId="0"/>
    <xf numFmtId="0" fontId="1" fillId="0" borderId="0"/>
    <xf numFmtId="0" fontId="14" fillId="0" borderId="0"/>
    <xf numFmtId="0" fontId="2" fillId="0" borderId="0"/>
    <xf numFmtId="0" fontId="2" fillId="0" borderId="0" applyFill="0" applyBorder="0" applyAlignment="0"/>
    <xf numFmtId="0" fontId="95" fillId="21" borderId="0" applyNumberFormat="0" applyBorder="0" applyAlignment="0" applyProtection="0">
      <alignment vertical="center"/>
    </xf>
    <xf numFmtId="0" fontId="14" fillId="0" borderId="0"/>
    <xf numFmtId="0" fontId="14" fillId="0" borderId="0"/>
    <xf numFmtId="0" fontId="2" fillId="0" borderId="0"/>
    <xf numFmtId="0" fontId="14" fillId="0" borderId="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 fillId="0" borderId="0"/>
    <xf numFmtId="0" fontId="14" fillId="0" borderId="0"/>
    <xf numFmtId="0" fontId="2" fillId="0" borderId="0" applyFill="0" applyBorder="0" applyAlignment="0"/>
    <xf numFmtId="0" fontId="95" fillId="27" borderId="0" applyNumberFormat="0" applyBorder="0" applyAlignment="0" applyProtection="0">
      <alignment vertical="center"/>
    </xf>
    <xf numFmtId="0" fontId="2" fillId="0" borderId="0"/>
    <xf numFmtId="0" fontId="14" fillId="0" borderId="0"/>
    <xf numFmtId="0" fontId="14" fillId="0" borderId="0"/>
    <xf numFmtId="0" fontId="14" fillId="0" borderId="0"/>
    <xf numFmtId="0" fontId="90" fillId="0" borderId="0" applyNumberFormat="0" applyFill="0" applyBorder="0" applyAlignment="0" applyProtection="0">
      <alignment vertical="center"/>
    </xf>
    <xf numFmtId="0" fontId="2" fillId="0" borderId="0"/>
    <xf numFmtId="0" fontId="112" fillId="24" borderId="74" applyNumberFormat="0" applyAlignment="0" applyProtection="0">
      <alignment vertical="center"/>
    </xf>
    <xf numFmtId="0" fontId="1" fillId="0" borderId="0"/>
    <xf numFmtId="0" fontId="112" fillId="24" borderId="74" applyNumberFormat="0" applyAlignment="0" applyProtection="0">
      <alignment vertical="center"/>
    </xf>
    <xf numFmtId="0" fontId="14" fillId="0" borderId="0"/>
    <xf numFmtId="0" fontId="14" fillId="0" borderId="0"/>
    <xf numFmtId="0" fontId="112" fillId="24" borderId="74" applyNumberFormat="0" applyAlignment="0" applyProtection="0">
      <alignment vertical="center"/>
    </xf>
    <xf numFmtId="0" fontId="1" fillId="0" borderId="0"/>
    <xf numFmtId="0" fontId="2" fillId="0" borderId="0"/>
    <xf numFmtId="0" fontId="1" fillId="0" borderId="0"/>
    <xf numFmtId="0" fontId="2" fillId="0" borderId="0"/>
    <xf numFmtId="0" fontId="2" fillId="0" borderId="0"/>
    <xf numFmtId="0" fontId="2" fillId="0" borderId="0" applyFill="0" applyBorder="0" applyAlignment="0"/>
    <xf numFmtId="0" fontId="14" fillId="0" borderId="0">
      <alignment vertical="center"/>
    </xf>
    <xf numFmtId="0" fontId="2" fillId="0" borderId="0"/>
    <xf numFmtId="0" fontId="1" fillId="0" borderId="0"/>
    <xf numFmtId="0" fontId="1" fillId="0" borderId="0"/>
    <xf numFmtId="0" fontId="0" fillId="0" borderId="0" applyNumberFormat="0" applyFont="0" applyFill="0" applyBorder="0" applyAlignment="0" applyProtection="0"/>
    <xf numFmtId="0" fontId="120" fillId="6" borderId="75" applyNumberFormat="0" applyAlignment="0" applyProtection="0">
      <alignment vertical="center"/>
    </xf>
    <xf numFmtId="0" fontId="0" fillId="0" borderId="0" applyNumberFormat="0" applyFont="0" applyFill="0" applyBorder="0" applyAlignment="0" applyProtection="0"/>
    <xf numFmtId="0" fontId="1" fillId="0" borderId="0"/>
    <xf numFmtId="0" fontId="0" fillId="0" borderId="0" applyNumberFormat="0" applyFont="0" applyFill="0" applyBorder="0" applyAlignment="0" applyProtection="0"/>
    <xf numFmtId="0" fontId="8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0" fillId="0" borderId="0" applyNumberFormat="0" applyFont="0" applyFill="0" applyBorder="0" applyAlignment="0" applyProtection="0"/>
    <xf numFmtId="0" fontId="88" fillId="0" borderId="0"/>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2" fillId="0" borderId="0"/>
    <xf numFmtId="0" fontId="88" fillId="0" borderId="0"/>
    <xf numFmtId="0" fontId="2" fillId="0" borderId="0"/>
    <xf numFmtId="0" fontId="2" fillId="0" borderId="0"/>
    <xf numFmtId="0" fontId="0"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107" fillId="0" borderId="0" applyNumberFormat="0" applyFill="0" applyBorder="0" applyAlignment="0" applyProtection="0">
      <alignment vertical="center"/>
    </xf>
    <xf numFmtId="0" fontId="88"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0"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7"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43" fontId="1" fillId="0" borderId="0" applyFont="0" applyFill="0" applyBorder="0" applyAlignment="0" applyProtection="0"/>
    <xf numFmtId="0" fontId="88" fillId="0" borderId="0"/>
    <xf numFmtId="0" fontId="2" fillId="0" borderId="0"/>
    <xf numFmtId="0" fontId="0" fillId="0" borderId="0" applyNumberFormat="0" applyFont="0" applyFill="0" applyBorder="0" applyAlignment="0" applyProtection="0"/>
    <xf numFmtId="0" fontId="2" fillId="0" borderId="0"/>
    <xf numFmtId="0" fontId="2" fillId="0" borderId="0"/>
    <xf numFmtId="0" fontId="0" fillId="0" borderId="0" applyNumberFormat="0" applyFont="0" applyFill="0" applyBorder="0" applyAlignment="0" applyProtection="0"/>
    <xf numFmtId="0" fontId="2" fillId="0" borderId="0"/>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2" fillId="0" borderId="0"/>
    <xf numFmtId="0" fontId="0" fillId="0" borderId="0" applyNumberFormat="0" applyFont="0" applyFill="0" applyBorder="0" applyAlignment="0" applyProtection="0"/>
    <xf numFmtId="0" fontId="88" fillId="0" borderId="0"/>
    <xf numFmtId="0" fontId="14" fillId="0" borderId="0" applyNumberFormat="0" applyFill="0" applyBorder="0" applyAlignment="0" applyProtection="0"/>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2" fillId="0" borderId="0"/>
    <xf numFmtId="0" fontId="2" fillId="0" borderId="0"/>
    <xf numFmtId="0" fontId="0" fillId="0" borderId="0" applyNumberFormat="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6" fillId="2" borderId="0" applyNumberFormat="0" applyBorder="0" applyAlignment="0" applyProtection="0">
      <alignment vertical="center"/>
    </xf>
    <xf numFmtId="0" fontId="14" fillId="0" borderId="0"/>
    <xf numFmtId="0" fontId="2" fillId="0" borderId="0"/>
    <xf numFmtId="0" fontId="14" fillId="0" borderId="0"/>
    <xf numFmtId="0" fontId="0" fillId="0" borderId="0" applyNumberFormat="0" applyFont="0" applyFill="0" applyBorder="0" applyAlignment="0" applyProtection="0"/>
    <xf numFmtId="0" fontId="2" fillId="0" borderId="0"/>
    <xf numFmtId="0" fontId="88" fillId="0" borderId="0"/>
    <xf numFmtId="0" fontId="2" fillId="0" borderId="0"/>
    <xf numFmtId="0" fontId="14" fillId="0" borderId="0" applyNumberForma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pplyNumberFormat="0" applyFill="0" applyBorder="0" applyAlignment="0" applyProtection="0"/>
    <xf numFmtId="0" fontId="0" fillId="0" borderId="0" applyNumberFormat="0" applyFont="0" applyFill="0" applyBorder="0" applyAlignment="0" applyProtection="0"/>
    <xf numFmtId="0" fontId="14" fillId="0" borderId="0" applyNumberFormat="0" applyFill="0" applyBorder="0" applyAlignment="0" applyProtection="0"/>
    <xf numFmtId="0" fontId="14" fillId="0" borderId="0">
      <alignment vertical="center"/>
    </xf>
    <xf numFmtId="0" fontId="14" fillId="0" borderId="0" applyNumberForma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0" fillId="0" borderId="0" applyNumberFormat="0" applyFont="0" applyFill="0" applyBorder="0" applyAlignment="0" applyProtection="0"/>
    <xf numFmtId="0" fontId="14" fillId="0" borderId="0" applyNumberFormat="0" applyFill="0" applyBorder="0" applyAlignment="0" applyProtection="0"/>
    <xf numFmtId="0" fontId="0" fillId="0" borderId="0" applyNumberFormat="0" applyFont="0" applyFill="0" applyBorder="0" applyAlignment="0" applyProtection="0"/>
    <xf numFmtId="0" fontId="88" fillId="0" borderId="0"/>
    <xf numFmtId="0" fontId="2" fillId="0" borderId="0"/>
    <xf numFmtId="0" fontId="14" fillId="0" borderId="0" applyNumberFormat="0" applyFill="0" applyBorder="0" applyAlignment="0" applyProtection="0"/>
    <xf numFmtId="0" fontId="0" fillId="0" borderId="0" applyNumberFormat="0" applyFont="0" applyFill="0" applyBorder="0" applyAlignment="0" applyProtection="0"/>
    <xf numFmtId="0" fontId="2" fillId="0" borderId="0"/>
    <xf numFmtId="0" fontId="14" fillId="0" borderId="0" applyNumberFormat="0" applyFill="0" applyBorder="0" applyAlignment="0" applyProtection="0"/>
    <xf numFmtId="0" fontId="95" fillId="29" borderId="0" applyNumberFormat="0" applyBorder="0" applyAlignment="0" applyProtection="0">
      <alignment vertical="center"/>
    </xf>
    <xf numFmtId="0" fontId="2" fillId="0" borderId="0"/>
    <xf numFmtId="0" fontId="14" fillId="0" borderId="0" applyNumberFormat="0" applyFill="0" applyBorder="0" applyAlignment="0" applyProtection="0"/>
    <xf numFmtId="0" fontId="0" fillId="0" borderId="0" applyNumberFormat="0" applyFont="0" applyFill="0" applyBorder="0" applyAlignment="0" applyProtection="0"/>
    <xf numFmtId="0" fontId="2" fillId="0" borderId="0"/>
    <xf numFmtId="0" fontId="14" fillId="0" borderId="0" applyNumberFormat="0" applyFill="0" applyBorder="0" applyAlignment="0" applyProtection="0"/>
    <xf numFmtId="0"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xf numFmtId="0" fontId="2" fillId="0" borderId="0"/>
    <xf numFmtId="0" fontId="14" fillId="0" borderId="0" applyNumberFormat="0" applyFill="0" applyBorder="0" applyAlignment="0" applyProtection="0"/>
    <xf numFmtId="0" fontId="2" fillId="0" borderId="0"/>
    <xf numFmtId="0" fontId="14" fillId="0" borderId="0"/>
    <xf numFmtId="0" fontId="2" fillId="0" borderId="0"/>
    <xf numFmtId="0" fontId="14" fillId="0" borderId="0"/>
    <xf numFmtId="0" fontId="2" fillId="0" borderId="0"/>
    <xf numFmtId="0" fontId="14" fillId="0" borderId="0" applyNumberFormat="0" applyFill="0" applyBorder="0" applyAlignment="0" applyProtection="0"/>
    <xf numFmtId="0" fontId="2" fillId="0" borderId="0"/>
    <xf numFmtId="0" fontId="14" fillId="0" borderId="0"/>
    <xf numFmtId="0" fontId="0" fillId="0" borderId="0"/>
    <xf numFmtId="0" fontId="0" fillId="0" borderId="0"/>
    <xf numFmtId="0" fontId="88" fillId="0" borderId="0"/>
    <xf numFmtId="0" fontId="14" fillId="0" borderId="0"/>
    <xf numFmtId="0" fontId="14" fillId="0" borderId="0" applyNumberFormat="0" applyFill="0" applyBorder="0" applyAlignment="0" applyProtection="0"/>
    <xf numFmtId="0" fontId="141" fillId="2" borderId="0" applyNumberFormat="0" applyBorder="0" applyAlignment="0" applyProtection="0">
      <alignment vertical="center"/>
    </xf>
    <xf numFmtId="0" fontId="14" fillId="0" borderId="0">
      <alignment vertical="center"/>
    </xf>
    <xf numFmtId="0" fontId="8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0" fillId="0" borderId="0" applyNumberFormat="0" applyFont="0" applyFill="0" applyBorder="0" applyAlignment="0" applyProtection="0"/>
    <xf numFmtId="0" fontId="14" fillId="0" borderId="0" applyNumberFormat="0" applyFill="0" applyBorder="0" applyAlignment="0" applyProtection="0"/>
    <xf numFmtId="0" fontId="14" fillId="0" borderId="0"/>
    <xf numFmtId="0" fontId="14" fillId="0" borderId="0">
      <alignment vertical="center"/>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2" fillId="0" borderId="0"/>
    <xf numFmtId="0" fontId="88" fillId="0" borderId="0"/>
    <xf numFmtId="0" fontId="2" fillId="0" borderId="0"/>
    <xf numFmtId="0" fontId="2" fillId="0" borderId="0" applyFill="0" applyBorder="0" applyAlignment="0"/>
    <xf numFmtId="0" fontId="2" fillId="0" borderId="0"/>
    <xf numFmtId="0" fontId="2" fillId="0" borderId="0" applyFill="0" applyBorder="0" applyAlignment="0"/>
    <xf numFmtId="0" fontId="14" fillId="0" borderId="0"/>
    <xf numFmtId="0" fontId="2" fillId="0" borderId="0"/>
    <xf numFmtId="0" fontId="0" fillId="0" borderId="0" applyNumberFormat="0" applyFont="0" applyFill="0" applyBorder="0" applyAlignment="0" applyProtection="0"/>
    <xf numFmtId="0" fontId="14" fillId="0" borderId="0"/>
    <xf numFmtId="0" fontId="2" fillId="0" borderId="0" applyFill="0" applyBorder="0" applyAlignment="0"/>
    <xf numFmtId="0" fontId="107" fillId="0" borderId="0" applyNumberFormat="0" applyFill="0" applyBorder="0" applyAlignment="0" applyProtection="0">
      <alignment vertical="center"/>
    </xf>
    <xf numFmtId="0" fontId="14" fillId="0" borderId="0"/>
    <xf numFmtId="0" fontId="88" fillId="0" borderId="0"/>
    <xf numFmtId="0" fontId="2" fillId="0" borderId="0"/>
    <xf numFmtId="0" fontId="0" fillId="0" borderId="0" applyNumberFormat="0" applyFont="0" applyFill="0" applyBorder="0" applyAlignment="0" applyProtection="0"/>
    <xf numFmtId="0" fontId="2" fillId="0" borderId="0"/>
    <xf numFmtId="0" fontId="117" fillId="0" borderId="76" applyNumberFormat="0" applyFill="0" applyAlignment="0" applyProtection="0">
      <alignment vertical="center"/>
    </xf>
    <xf numFmtId="0" fontId="88" fillId="0" borderId="0"/>
    <xf numFmtId="0" fontId="117" fillId="0" borderId="76" applyNumberFormat="0" applyFill="0" applyAlignment="0" applyProtection="0">
      <alignment vertical="center"/>
    </xf>
    <xf numFmtId="0" fontId="2" fillId="0" borderId="0"/>
    <xf numFmtId="0" fontId="2" fillId="0" borderId="0" applyFill="0" applyBorder="0" applyAlignment="0"/>
    <xf numFmtId="0" fontId="2" fillId="0" borderId="0"/>
    <xf numFmtId="0" fontId="2" fillId="0" borderId="0" applyFill="0" applyBorder="0" applyAlignment="0"/>
    <xf numFmtId="0" fontId="2" fillId="0" borderId="0"/>
    <xf numFmtId="0" fontId="2" fillId="0" borderId="0" applyFill="0" applyBorder="0" applyAlignment="0"/>
    <xf numFmtId="0" fontId="0" fillId="0" borderId="0" applyNumberFormat="0" applyFont="0" applyFill="0" applyBorder="0" applyAlignment="0" applyProtection="0"/>
    <xf numFmtId="0" fontId="88" fillId="0" borderId="0"/>
    <xf numFmtId="0" fontId="2" fillId="0" borderId="0"/>
    <xf numFmtId="0" fontId="0" fillId="0" borderId="0" applyNumberFormat="0" applyFont="0" applyFill="0" applyBorder="0" applyAlignment="0" applyProtection="0"/>
    <xf numFmtId="0" fontId="88" fillId="0" borderId="0"/>
    <xf numFmtId="0" fontId="0" fillId="0" borderId="0" applyNumberFormat="0" applyFont="0" applyFill="0" applyBorder="0" applyAlignment="0" applyProtection="0"/>
    <xf numFmtId="0" fontId="2" fillId="0" borderId="0"/>
    <xf numFmtId="0" fontId="2" fillId="0" borderId="0" applyFill="0" applyBorder="0" applyAlignment="0"/>
    <xf numFmtId="0" fontId="2" fillId="0" borderId="0"/>
    <xf numFmtId="0" fontId="2" fillId="0" borderId="0" applyFill="0" applyBorder="0" applyAlignment="0"/>
    <xf numFmtId="0" fontId="2" fillId="0" borderId="0"/>
    <xf numFmtId="0" fontId="2" fillId="0" borderId="0" applyFill="0" applyBorder="0" applyAlignment="0"/>
    <xf numFmtId="0" fontId="0" fillId="0" borderId="0" applyNumberFormat="0" applyFont="0" applyFill="0" applyBorder="0" applyAlignment="0" applyProtection="0"/>
    <xf numFmtId="0" fontId="2" fillId="0" borderId="0"/>
    <xf numFmtId="0" fontId="88" fillId="0" borderId="0"/>
    <xf numFmtId="0" fontId="2" fillId="0" borderId="0"/>
    <xf numFmtId="0" fontId="2" fillId="0" borderId="0" applyFill="0" applyBorder="0" applyAlignment="0"/>
    <xf numFmtId="0" fontId="2" fillId="0" borderId="0"/>
    <xf numFmtId="0" fontId="2" fillId="0" borderId="0" applyFill="0" applyBorder="0" applyAlignment="0"/>
    <xf numFmtId="0" fontId="2" fillId="0" borderId="0"/>
    <xf numFmtId="0" fontId="2" fillId="0" borderId="0" applyFill="0" applyBorder="0" applyAlignment="0"/>
    <xf numFmtId="0" fontId="0" fillId="0" borderId="0" applyNumberFormat="0" applyFont="0" applyFill="0" applyBorder="0" applyAlignment="0" applyProtection="0"/>
    <xf numFmtId="0" fontId="88" fillId="0" borderId="0"/>
    <xf numFmtId="0" fontId="2" fillId="0" borderId="0"/>
    <xf numFmtId="0" fontId="14" fillId="0" borderId="0"/>
    <xf numFmtId="0" fontId="120" fillId="6" borderId="75" applyNumberFormat="0" applyAlignment="0" applyProtection="0">
      <alignment vertical="center"/>
    </xf>
    <xf numFmtId="0" fontId="2" fillId="0" borderId="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99" fillId="0" borderId="0">
      <alignment vertical="center"/>
    </xf>
    <xf numFmtId="0" fontId="2" fillId="0" borderId="0"/>
    <xf numFmtId="0" fontId="0" fillId="0" borderId="0" applyNumberFormat="0" applyFont="0" applyFill="0" applyBorder="0" applyAlignment="0" applyProtection="0"/>
    <xf numFmtId="0" fontId="99" fillId="0" borderId="0">
      <alignment vertical="center"/>
    </xf>
    <xf numFmtId="0" fontId="2" fillId="0" borderId="0"/>
    <xf numFmtId="0" fontId="2" fillId="0" borderId="0"/>
    <xf numFmtId="0" fontId="99" fillId="0" borderId="0">
      <alignment vertical="center"/>
    </xf>
    <xf numFmtId="0" fontId="2" fillId="0" borderId="0"/>
    <xf numFmtId="0" fontId="0" fillId="0" borderId="0" applyNumberFormat="0" applyFont="0" applyFill="0" applyBorder="0" applyAlignment="0" applyProtection="0"/>
    <xf numFmtId="0" fontId="2" fillId="0" borderId="0"/>
    <xf numFmtId="0" fontId="2" fillId="0" borderId="0"/>
    <xf numFmtId="0" fontId="0" fillId="0" borderId="0"/>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2" fillId="0" borderId="0"/>
    <xf numFmtId="0" fontId="14" fillId="0" borderId="0">
      <alignment vertical="center"/>
    </xf>
    <xf numFmtId="0" fontId="2" fillId="0" borderId="0"/>
    <xf numFmtId="0" fontId="0" fillId="0" borderId="0" applyNumberFormat="0" applyFont="0" applyFill="0" applyBorder="0" applyAlignment="0" applyProtection="0"/>
    <xf numFmtId="0" fontId="2" fillId="0" borderId="0"/>
    <xf numFmtId="0" fontId="2" fillId="0" borderId="0"/>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88"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protection locked="0"/>
    </xf>
    <xf numFmtId="0" fontId="88"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88"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88"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88" fillId="0" borderId="0"/>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2" fillId="0" borderId="0"/>
    <xf numFmtId="0" fontId="143" fillId="0" borderId="0"/>
    <xf numFmtId="0" fontId="2" fillId="0" borderId="0"/>
    <xf numFmtId="0" fontId="2" fillId="0" borderId="0"/>
    <xf numFmtId="0" fontId="2" fillId="0" borderId="0"/>
    <xf numFmtId="0" fontId="2" fillId="0" borderId="0"/>
    <xf numFmtId="0" fontId="2" fillId="0" borderId="0"/>
    <xf numFmtId="0" fontId="0" fillId="0" borderId="0"/>
    <xf numFmtId="0" fontId="0" fillId="0" borderId="0" applyNumberFormat="0" applyFont="0" applyFill="0" applyBorder="0" applyAlignment="0" applyProtection="0"/>
    <xf numFmtId="0" fontId="88" fillId="0" borderId="0"/>
    <xf numFmtId="0" fontId="14" fillId="0" borderId="0">
      <alignment vertical="center"/>
    </xf>
    <xf numFmtId="0" fontId="88" fillId="0" borderId="0"/>
    <xf numFmtId="0" fontId="88" fillId="0" borderId="0"/>
    <xf numFmtId="0" fontId="14" fillId="0" borderId="0">
      <alignment vertical="center"/>
    </xf>
    <xf numFmtId="0" fontId="2" fillId="0" borderId="0"/>
    <xf numFmtId="0" fontId="14" fillId="0" borderId="0">
      <alignment vertical="center"/>
    </xf>
    <xf numFmtId="0" fontId="14" fillId="0" borderId="0">
      <alignment vertical="center"/>
    </xf>
    <xf numFmtId="0" fontId="2" fillId="0" borderId="0"/>
    <xf numFmtId="0" fontId="14" fillId="0" borderId="0">
      <alignment vertical="center"/>
    </xf>
    <xf numFmtId="0" fontId="143" fillId="0" borderId="0"/>
    <xf numFmtId="0" fontId="88" fillId="0" borderId="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65" fillId="0" borderId="86" applyNumberFormat="0" applyFill="0" applyAlignment="0" applyProtection="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3" fillId="0" borderId="0"/>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3" fillId="0" borderId="0"/>
    <xf numFmtId="0" fontId="14" fillId="0" borderId="0">
      <alignment vertical="center"/>
    </xf>
    <xf numFmtId="0" fontId="14" fillId="0" borderId="0">
      <alignment vertical="center"/>
    </xf>
    <xf numFmtId="0" fontId="88" fillId="0" borderId="0"/>
    <xf numFmtId="0" fontId="14" fillId="0" borderId="0">
      <alignment vertical="center"/>
    </xf>
    <xf numFmtId="0" fontId="88" fillId="0" borderId="0"/>
    <xf numFmtId="0" fontId="14" fillId="0" borderId="0">
      <alignment vertical="center"/>
    </xf>
    <xf numFmtId="0" fontId="88" fillId="0" borderId="0"/>
    <xf numFmtId="0" fontId="88" fillId="0" borderId="0"/>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88" fillId="0" borderId="0"/>
    <xf numFmtId="0" fontId="14" fillId="0" borderId="0">
      <alignment vertical="center"/>
    </xf>
    <xf numFmtId="0" fontId="88" fillId="0" borderId="0"/>
    <xf numFmtId="0" fontId="2" fillId="0" borderId="0"/>
    <xf numFmtId="0" fontId="14" fillId="0" borderId="0">
      <alignment vertical="center"/>
    </xf>
    <xf numFmtId="0" fontId="88" fillId="0" borderId="0"/>
    <xf numFmtId="0" fontId="2" fillId="0" borderId="0"/>
    <xf numFmtId="0" fontId="88" fillId="0" borderId="0"/>
    <xf numFmtId="0" fontId="2" fillId="0" borderId="0"/>
    <xf numFmtId="0" fontId="14" fillId="0" borderId="0">
      <alignment vertical="center"/>
    </xf>
    <xf numFmtId="0" fontId="88" fillId="0" borderId="0"/>
    <xf numFmtId="0" fontId="88" fillId="0" borderId="0"/>
    <xf numFmtId="0" fontId="14" fillId="0" borderId="0">
      <alignment vertical="center"/>
    </xf>
    <xf numFmtId="0" fontId="88" fillId="0" borderId="0"/>
    <xf numFmtId="0" fontId="2" fillId="0" borderId="0"/>
    <xf numFmtId="0" fontId="88" fillId="0" borderId="0"/>
    <xf numFmtId="0" fontId="2" fillId="0" borderId="0"/>
    <xf numFmtId="0" fontId="2" fillId="0" borderId="0"/>
    <xf numFmtId="0" fontId="14" fillId="0" borderId="0">
      <alignment vertical="center"/>
    </xf>
    <xf numFmtId="0" fontId="88" fillId="0" borderId="0"/>
    <xf numFmtId="0" fontId="88" fillId="0" borderId="0"/>
    <xf numFmtId="0" fontId="88" fillId="0" borderId="0"/>
    <xf numFmtId="0" fontId="88" fillId="0" borderId="0"/>
    <xf numFmtId="0" fontId="88" fillId="0" borderId="0"/>
    <xf numFmtId="0" fontId="2" fillId="0" borderId="0"/>
    <xf numFmtId="0" fontId="88" fillId="0" borderId="0"/>
    <xf numFmtId="0" fontId="2" fillId="0" borderId="0"/>
    <xf numFmtId="0" fontId="2" fillId="0" borderId="0"/>
    <xf numFmtId="0" fontId="88" fillId="0" borderId="0"/>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00" fillId="2"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2" fillId="0" borderId="0"/>
    <xf numFmtId="0" fontId="2" fillId="0" borderId="0"/>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2" fillId="0" borderId="0"/>
    <xf numFmtId="0" fontId="95" fillId="21"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14" fillId="0" borderId="0"/>
    <xf numFmtId="0" fontId="14" fillId="0" borderId="0">
      <alignment vertical="center"/>
    </xf>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4" fillId="0" borderId="0"/>
    <xf numFmtId="0" fontId="14" fillId="0" borderId="0"/>
    <xf numFmtId="0" fontId="14" fillId="0" borderId="0">
      <alignment vertical="center"/>
    </xf>
    <xf numFmtId="0" fontId="0" fillId="0" borderId="0" applyNumberFormat="0" applyFont="0" applyFill="0" applyBorder="0" applyAlignment="0" applyProtection="0"/>
    <xf numFmtId="0" fontId="14" fillId="0" borderId="0"/>
    <xf numFmtId="0" fontId="14" fillId="0" borderId="0">
      <alignment vertical="center"/>
    </xf>
    <xf numFmtId="0" fontId="0" fillId="0" borderId="0" applyNumberFormat="0" applyFont="0" applyFill="0" applyBorder="0" applyAlignment="0" applyProtection="0"/>
    <xf numFmtId="0" fontId="14" fillId="0" borderId="0"/>
    <xf numFmtId="0" fontId="2" fillId="0" borderId="0"/>
    <xf numFmtId="0" fontId="2" fillId="0" borderId="0"/>
    <xf numFmtId="0" fontId="119" fillId="3" borderId="0" applyNumberFormat="0" applyBorder="0" applyAlignment="0" applyProtection="0">
      <alignment vertical="center"/>
    </xf>
    <xf numFmtId="0" fontId="2"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1"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9"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98" fillId="0" borderId="0">
      <alignment vertical="center"/>
    </xf>
    <xf numFmtId="0" fontId="14" fillId="0" borderId="0"/>
    <xf numFmtId="0" fontId="14" fillId="0" borderId="0"/>
    <xf numFmtId="0" fontId="0" fillId="0" borderId="0"/>
    <xf numFmtId="0" fontId="14" fillId="0" borderId="0"/>
    <xf numFmtId="0" fontId="2" fillId="0" borderId="0"/>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2" fillId="0" borderId="0"/>
    <xf numFmtId="0" fontId="98" fillId="0" borderId="0">
      <alignment vertical="center"/>
    </xf>
    <xf numFmtId="0" fontId="14" fillId="0" borderId="0"/>
    <xf numFmtId="0" fontId="2" fillId="0" borderId="0"/>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2" fillId="0" borderId="0"/>
    <xf numFmtId="0" fontId="14" fillId="0" borderId="0"/>
    <xf numFmtId="0" fontId="14" fillId="0" borderId="0"/>
    <xf numFmtId="0" fontId="0" fillId="0" borderId="0" applyNumberFormat="0" applyFont="0" applyFill="0" applyBorder="0" applyAlignment="0" applyProtection="0"/>
    <xf numFmtId="0" fontId="99" fillId="0" borderId="0">
      <alignment vertical="center"/>
    </xf>
    <xf numFmtId="0" fontId="99" fillId="0" borderId="0">
      <alignment vertical="center"/>
    </xf>
    <xf numFmtId="0" fontId="99" fillId="0" borderId="0">
      <alignment vertical="center"/>
    </xf>
    <xf numFmtId="0" fontId="99" fillId="0" borderId="0">
      <alignment vertical="center"/>
    </xf>
    <xf numFmtId="0" fontId="99" fillId="0" borderId="0">
      <alignment vertical="center"/>
    </xf>
    <xf numFmtId="0" fontId="99" fillId="0" borderId="0">
      <alignment vertical="center"/>
    </xf>
    <xf numFmtId="0" fontId="99" fillId="0" borderId="0">
      <alignment vertical="center"/>
    </xf>
    <xf numFmtId="0" fontId="14" fillId="0" borderId="0">
      <alignment vertical="top"/>
    </xf>
    <xf numFmtId="0" fontId="99" fillId="0" borderId="0">
      <alignment vertical="center"/>
    </xf>
    <xf numFmtId="0" fontId="0" fillId="0" borderId="0" applyNumberFormat="0" applyFont="0" applyFill="0" applyBorder="0" applyAlignment="0" applyProtection="0"/>
    <xf numFmtId="0" fontId="2" fillId="0" borderId="0" applyFill="0" applyBorder="0" applyAlignment="0"/>
    <xf numFmtId="0" fontId="0" fillId="0" borderId="0" applyNumberFormat="0" applyFont="0" applyFill="0" applyBorder="0" applyAlignment="0" applyProtection="0"/>
    <xf numFmtId="0" fontId="2" fillId="0" borderId="0" applyFill="0" applyBorder="0" applyAlignment="0"/>
    <xf numFmtId="0" fontId="0" fillId="0" borderId="0" applyNumberFormat="0" applyFont="0" applyFill="0" applyBorder="0" applyAlignment="0" applyProtection="0"/>
    <xf numFmtId="0" fontId="2" fillId="0" borderId="0" applyFill="0" applyBorder="0" applyAlignment="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applyFill="0" applyBorder="0" applyAlignment="0"/>
    <xf numFmtId="0" fontId="0" fillId="0" borderId="0" applyNumberFormat="0" applyFont="0" applyFill="0" applyBorder="0" applyAlignment="0" applyProtection="0"/>
    <xf numFmtId="0" fontId="14" fillId="0" borderId="0">
      <alignment vertical="center"/>
    </xf>
    <xf numFmtId="0" fontId="115" fillId="20" borderId="75"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8" fillId="0" borderId="0">
      <alignment vertical="center"/>
    </xf>
    <xf numFmtId="0" fontId="0" fillId="0" borderId="0" applyNumberFormat="0" applyFont="0" applyFill="0" applyBorder="0" applyAlignment="0" applyProtection="0"/>
    <xf numFmtId="0" fontId="14" fillId="0" borderId="0">
      <alignment vertical="center"/>
    </xf>
    <xf numFmtId="0" fontId="1" fillId="0" borderId="0"/>
    <xf numFmtId="0" fontId="2" fillId="0" borderId="0"/>
    <xf numFmtId="0" fontId="2" fillId="0" borderId="0"/>
    <xf numFmtId="0" fontId="0" fillId="0" borderId="0" applyNumberFormat="0" applyFont="0" applyFill="0" applyBorder="0" applyAlignment="0" applyProtection="0"/>
    <xf numFmtId="0" fontId="2" fillId="0" borderId="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98" fillId="0" borderId="0">
      <alignment vertical="center"/>
    </xf>
    <xf numFmtId="0" fontId="2" fillId="0" borderId="0"/>
    <xf numFmtId="0" fontId="100" fillId="2" borderId="0" applyNumberFormat="0" applyBorder="0" applyAlignment="0" applyProtection="0">
      <alignment vertical="center"/>
    </xf>
    <xf numFmtId="0" fontId="1" fillId="0" borderId="0"/>
    <xf numFmtId="0" fontId="100" fillId="2" borderId="0" applyNumberFormat="0" applyBorder="0" applyAlignment="0" applyProtection="0">
      <alignment vertical="center"/>
    </xf>
    <xf numFmtId="0" fontId="120" fillId="6" borderId="75" applyNumberFormat="0" applyAlignment="0" applyProtection="0">
      <alignment vertical="center"/>
    </xf>
    <xf numFmtId="0" fontId="2" fillId="0" borderId="0"/>
    <xf numFmtId="0" fontId="0" fillId="0" borderId="0" applyNumberFormat="0" applyFont="0" applyFill="0" applyBorder="0" applyAlignment="0" applyProtection="0"/>
    <xf numFmtId="0" fontId="120" fillId="6" borderId="75" applyNumberFormat="0" applyAlignment="0" applyProtection="0">
      <alignment vertical="center"/>
    </xf>
    <xf numFmtId="0" fontId="2" fillId="0" borderId="0"/>
    <xf numFmtId="0" fontId="100" fillId="2" borderId="0" applyNumberFormat="0" applyBorder="0" applyAlignment="0" applyProtection="0">
      <alignment vertical="center"/>
    </xf>
    <xf numFmtId="0" fontId="120" fillId="6" borderId="75" applyNumberFormat="0" applyAlignment="0" applyProtection="0">
      <alignment vertical="center"/>
    </xf>
    <xf numFmtId="0" fontId="117" fillId="0" borderId="76" applyNumberFormat="0" applyFill="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2" fillId="0" borderId="0"/>
    <xf numFmtId="0" fontId="1" fillId="0" borderId="0"/>
    <xf numFmtId="0" fontId="2" fillId="0" borderId="0"/>
    <xf numFmtId="0" fontId="2" fillId="0" borderId="0"/>
    <xf numFmtId="0" fontId="2" fillId="0" borderId="0"/>
    <xf numFmtId="0" fontId="117" fillId="0" borderId="76" applyNumberFormat="0" applyFill="0" applyAlignment="0" applyProtection="0">
      <alignment vertical="center"/>
    </xf>
    <xf numFmtId="0" fontId="0"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0" fillId="0" borderId="0" applyNumberFormat="0" applyFont="0" applyFill="0" applyBorder="0" applyAlignment="0" applyProtection="0"/>
    <xf numFmtId="0" fontId="2" fillId="0" borderId="0"/>
    <xf numFmtId="0" fontId="2" fillId="0" borderId="0"/>
    <xf numFmtId="0" fontId="0" fillId="0" borderId="0" applyNumberFormat="0" applyFont="0" applyFill="0" applyBorder="0" applyAlignment="0" applyProtection="0"/>
    <xf numFmtId="0" fontId="2" fillId="0" borderId="0"/>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0" fillId="0" borderId="0" applyNumberFormat="0" applyFont="0" applyFill="0" applyBorder="0" applyAlignment="0" applyProtection="0"/>
    <xf numFmtId="0" fontId="14" fillId="0" borderId="0"/>
    <xf numFmtId="0" fontId="14" fillId="0" borderId="0"/>
    <xf numFmtId="0" fontId="0" fillId="0" borderId="0" applyNumberFormat="0" applyFont="0" applyFill="0" applyBorder="0" applyAlignment="0" applyProtection="0"/>
    <xf numFmtId="0" fontId="14" fillId="0" borderId="0">
      <protection locked="0"/>
    </xf>
    <xf numFmtId="0" fontId="0" fillId="0" borderId="0" applyNumberFormat="0" applyFont="0" applyFill="0" applyBorder="0" applyAlignment="0" applyProtection="0"/>
    <xf numFmtId="0" fontId="14" fillId="0" borderId="0"/>
    <xf numFmtId="0" fontId="14" fillId="0" borderId="0"/>
    <xf numFmtId="0" fontId="113"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95" fillId="30" borderId="0" applyNumberFormat="0" applyBorder="0" applyAlignment="0" applyProtection="0">
      <alignment vertical="center"/>
    </xf>
    <xf numFmtId="0" fontId="2" fillId="0" borderId="0"/>
    <xf numFmtId="0" fontId="2" fillId="0" borderId="0"/>
    <xf numFmtId="0" fontId="14" fillId="0" borderId="0"/>
    <xf numFmtId="0" fontId="2" fillId="0" borderId="0"/>
    <xf numFmtId="0" fontId="0" fillId="0" borderId="0" applyNumberFormat="0" applyFont="0" applyFill="0" applyBorder="0" applyAlignment="0" applyProtection="0"/>
    <xf numFmtId="0" fontId="14" fillId="0" borderId="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0" fillId="0" borderId="0" applyNumberFormat="0" applyFont="0" applyFill="0" applyBorder="0" applyAlignment="0" applyProtection="0"/>
    <xf numFmtId="0" fontId="14" fillId="0" borderId="0">
      <alignment vertical="center"/>
    </xf>
    <xf numFmtId="0" fontId="2" fillId="0" borderId="0"/>
    <xf numFmtId="0" fontId="2" fillId="0" borderId="0"/>
    <xf numFmtId="0" fontId="102" fillId="6" borderId="73" applyNumberFormat="0" applyAlignment="0" applyProtection="0">
      <alignment vertical="center"/>
    </xf>
    <xf numFmtId="0" fontId="2"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xf numFmtId="0" fontId="14" fillId="0" borderId="0"/>
    <xf numFmtId="0" fontId="14" fillId="0" borderId="0"/>
    <xf numFmtId="0" fontId="0" fillId="0" borderId="0" applyNumberFormat="0" applyFont="0" applyFill="0" applyBorder="0" applyAlignment="0" applyProtection="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applyNumberFormat="0" applyFill="0" applyBorder="0" applyAlignment="0" applyProtection="0"/>
    <xf numFmtId="0" fontId="0" fillId="0" borderId="0" applyNumberFormat="0" applyFont="0" applyFill="0" applyBorder="0" applyAlignment="0" applyProtection="0"/>
    <xf numFmtId="0" fontId="151" fillId="0" borderId="0" applyNumberFormat="0" applyFill="0" applyBorder="0" applyAlignment="0" applyProtection="0">
      <alignment vertical="top"/>
      <protection locked="0"/>
    </xf>
    <xf numFmtId="0" fontId="0" fillId="0" borderId="0" applyNumberFormat="0" applyFont="0" applyFill="0" applyBorder="0" applyAlignment="0" applyProtection="0"/>
    <xf numFmtId="0" fontId="0" fillId="0" borderId="0" applyNumberFormat="0" applyFont="0" applyFill="0" applyBorder="0" applyAlignment="0" applyProtection="0"/>
    <xf numFmtId="0" fontId="7"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7" fillId="0" borderId="0" applyNumberFormat="0" applyFill="0" applyBorder="0" applyAlignment="0" applyProtection="0">
      <alignment vertical="top"/>
      <protection locked="0"/>
    </xf>
    <xf numFmtId="0" fontId="0" fillId="0" borderId="0" applyNumberFormat="0" applyFont="0" applyFill="0" applyBorder="0" applyAlignment="0" applyProtection="0"/>
    <xf numFmtId="0" fontId="7" fillId="0" borderId="0" applyNumberFormat="0" applyFill="0" applyBorder="0" applyAlignment="0" applyProtection="0">
      <alignment vertical="top"/>
      <protection locked="0"/>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43" fontId="14" fillId="0" borderId="0" applyFont="0" applyFill="0" applyBorder="0" applyAlignment="0" applyProtection="0">
      <alignment vertical="center"/>
    </xf>
    <xf numFmtId="0" fontId="151" fillId="0" borderId="0" applyNumberFormat="0" applyFill="0" applyBorder="0" applyAlignment="0" applyProtection="0">
      <alignment vertical="top"/>
      <protection locked="0"/>
    </xf>
    <xf numFmtId="0" fontId="0" fillId="0" borderId="0" applyNumberFormat="0" applyFont="0" applyFill="0" applyBorder="0" applyAlignment="0" applyProtection="0"/>
    <xf numFmtId="0" fontId="214"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0" fillId="0" borderId="0" applyNumberFormat="0" applyFont="0" applyFill="0" applyBorder="0" applyAlignment="0" applyProtection="0"/>
    <xf numFmtId="0" fontId="7" fillId="0" borderId="0" applyNumberFormat="0" applyFill="0" applyBorder="0" applyAlignment="0" applyProtection="0">
      <alignment vertical="top"/>
      <protection locked="0"/>
    </xf>
    <xf numFmtId="0" fontId="0" fillId="0" borderId="0" applyNumberFormat="0" applyFont="0" applyFill="0" applyBorder="0" applyAlignment="0" applyProtection="0"/>
    <xf numFmtId="0" fontId="0" fillId="0" borderId="0" applyNumberFormat="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7" fillId="0" borderId="0" applyNumberFormat="0" applyFill="0" applyBorder="0" applyAlignment="0" applyProtection="0">
      <alignment vertical="top"/>
      <protection locked="0"/>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pplyNumberFormat="0" applyFill="0" applyBorder="0" applyAlignment="0" applyProtection="0"/>
    <xf numFmtId="0" fontId="2" fillId="0" borderId="0" applyFill="0" applyBorder="0" applyAlignment="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0" fillId="0" borderId="0" applyNumberFormat="0" applyFont="0" applyFill="0" applyBorder="0" applyAlignment="0" applyProtection="0"/>
    <xf numFmtId="0" fontId="2" fillId="0" borderId="0" applyFill="0" applyBorder="0" applyAlignment="0"/>
    <xf numFmtId="0" fontId="2" fillId="0" borderId="0" applyFill="0" applyBorder="0" applyAlignment="0"/>
    <xf numFmtId="0" fontId="0" fillId="0" borderId="0" applyNumberFormat="0" applyFont="0" applyFill="0" applyBorder="0" applyAlignment="0" applyProtection="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0" fillId="0" borderId="0" applyNumberFormat="0" applyFont="0" applyFill="0" applyBorder="0" applyAlignment="0" applyProtection="0"/>
    <xf numFmtId="0" fontId="2" fillId="0" borderId="0" applyFill="0" applyBorder="0" applyAlignment="0"/>
    <xf numFmtId="0" fontId="2" fillId="0" borderId="0" applyFill="0" applyBorder="0" applyAlignment="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applyFill="0" applyBorder="0" applyAlignment="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applyFill="0" applyBorder="0" applyAlignment="0"/>
    <xf numFmtId="0" fontId="2" fillId="0" borderId="0" applyFill="0" applyBorder="0" applyAlignment="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2" fillId="0" borderId="0" applyFill="0" applyBorder="0" applyAlignment="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 fillId="0" borderId="0" applyFill="0" applyBorder="0" applyAlignment="0"/>
    <xf numFmtId="0" fontId="2" fillId="0" borderId="0" applyFill="0" applyBorder="0" applyAlignment="0"/>
    <xf numFmtId="0" fontId="2" fillId="0" borderId="0" applyFill="0" applyBorder="0" applyAlignment="0"/>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2" fillId="0" borderId="0" applyFill="0" applyBorder="0" applyAlignment="0"/>
    <xf numFmtId="0" fontId="2" fillId="0" borderId="0" applyFill="0" applyBorder="0" applyAlignment="0"/>
    <xf numFmtId="0" fontId="107" fillId="0" borderId="0" applyNumberFormat="0" applyFill="0" applyBorder="0" applyAlignment="0" applyProtection="0">
      <alignment vertical="center"/>
    </xf>
    <xf numFmtId="0" fontId="2" fillId="0" borderId="0" applyFill="0" applyBorder="0" applyAlignment="0"/>
    <xf numFmtId="0" fontId="116" fillId="2" borderId="0" applyNumberFormat="0" applyBorder="0" applyAlignment="0" applyProtection="0">
      <alignment vertical="center"/>
    </xf>
    <xf numFmtId="0" fontId="107" fillId="0" borderId="0" applyNumberFormat="0" applyFill="0" applyBorder="0" applyAlignment="0" applyProtection="0">
      <alignment vertical="center"/>
    </xf>
    <xf numFmtId="0" fontId="2" fillId="0" borderId="0" applyFill="0" applyBorder="0" applyAlignment="0"/>
    <xf numFmtId="0" fontId="116" fillId="2" borderId="0" applyNumberFormat="0" applyBorder="0" applyAlignment="0" applyProtection="0">
      <alignment vertical="center"/>
    </xf>
    <xf numFmtId="0" fontId="242" fillId="0" borderId="0" applyNumberFormat="0" applyFill="0" applyBorder="0" applyAlignment="0" applyProtection="0">
      <alignment vertical="center"/>
    </xf>
    <xf numFmtId="0" fontId="0" fillId="0" borderId="0" applyNumberFormat="0" applyFont="0" applyFill="0" applyBorder="0" applyAlignment="0" applyProtection="0"/>
    <xf numFmtId="0" fontId="107" fillId="0" borderId="0" applyNumberFormat="0" applyFill="0" applyBorder="0" applyAlignment="0" applyProtection="0">
      <alignment vertical="center"/>
    </xf>
    <xf numFmtId="0" fontId="2" fillId="0" borderId="0" applyFill="0" applyBorder="0" applyAlignment="0"/>
    <xf numFmtId="0" fontId="2" fillId="0" borderId="0" applyFill="0" applyBorder="0" applyAlignment="0"/>
    <xf numFmtId="0" fontId="2" fillId="0" borderId="0" applyFill="0" applyBorder="0" applyAlignment="0"/>
    <xf numFmtId="0" fontId="0" fillId="0" borderId="0" applyNumberFormat="0" applyFont="0" applyFill="0" applyBorder="0" applyAlignment="0" applyProtection="0"/>
    <xf numFmtId="0" fontId="2" fillId="0" borderId="0" applyFill="0" applyBorder="0" applyAlignment="0"/>
    <xf numFmtId="0" fontId="0" fillId="0" borderId="0" applyNumberFormat="0" applyFont="0" applyFill="0" applyBorder="0" applyAlignment="0" applyProtection="0"/>
    <xf numFmtId="0" fontId="1" fillId="0" borderId="7" applyNumberFormat="0"/>
    <xf numFmtId="0" fontId="2" fillId="0" borderId="0" applyFill="0" applyBorder="0" applyAlignment="0"/>
    <xf numFmtId="0" fontId="14" fillId="0" borderId="0">
      <alignment vertical="center"/>
    </xf>
    <xf numFmtId="0" fontId="2" fillId="0" borderId="0" applyFill="0" applyBorder="0" applyAlignment="0"/>
    <xf numFmtId="0" fontId="14" fillId="0" borderId="0">
      <alignment vertical="center"/>
    </xf>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0" fillId="0" borderId="0" applyNumberFormat="0" applyFont="0" applyFill="0" applyBorder="0" applyAlignment="0" applyProtection="0"/>
    <xf numFmtId="0" fontId="1" fillId="0" borderId="7" applyNumberForma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0" fillId="0" borderId="0" applyNumberFormat="0" applyFont="0" applyFill="0" applyBorder="0" applyAlignment="0" applyProtection="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95" fillId="21" borderId="0" applyNumberFormat="0" applyBorder="0" applyAlignment="0" applyProtection="0">
      <alignment vertical="center"/>
    </xf>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0" fillId="0" borderId="0" applyNumberFormat="0" applyFont="0" applyFill="0" applyBorder="0" applyAlignment="0" applyProtection="0"/>
    <xf numFmtId="43" fontId="0" fillId="0" borderId="0" applyFont="0" applyFill="0" applyBorder="0" applyAlignment="0" applyProtection="0"/>
    <xf numFmtId="0" fontId="2" fillId="0" borderId="0" applyFill="0" applyBorder="0" applyAlignment="0"/>
    <xf numFmtId="0" fontId="2" fillId="0" borderId="0" applyFill="0" applyBorder="0" applyAlignment="0"/>
    <xf numFmtId="0" fontId="14" fillId="0" borderId="0">
      <alignment vertical="center"/>
    </xf>
    <xf numFmtId="0" fontId="2" fillId="0" borderId="0" applyFill="0" applyBorder="0" applyAlignment="0"/>
    <xf numFmtId="0" fontId="0" fillId="0" borderId="0" applyNumberFormat="0" applyFont="0" applyFill="0" applyBorder="0" applyAlignment="0" applyProtection="0"/>
    <xf numFmtId="0" fontId="1" fillId="0" borderId="0">
      <protection locked="0"/>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41"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95" fillId="19"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41" fillId="2" borderId="0" applyNumberFormat="0" applyBorder="0" applyAlignment="0" applyProtection="0">
      <alignment vertical="center"/>
    </xf>
    <xf numFmtId="0" fontId="0" fillId="0" borderId="0" applyNumberFormat="0" applyFont="0" applyFill="0" applyBorder="0" applyAlignment="0" applyProtection="0"/>
    <xf numFmtId="0" fontId="95" fillId="29" borderId="0" applyNumberFormat="0" applyBorder="0" applyAlignment="0" applyProtection="0">
      <alignment vertical="center"/>
    </xf>
    <xf numFmtId="0" fontId="116"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41"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41" fillId="2"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12" fillId="24" borderId="74" applyNumberFormat="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43" fontId="1" fillId="0" borderId="0" applyFont="0" applyFill="0" applyBorder="0" applyAlignment="0" applyProtection="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43" fontId="14" fillId="0" borderId="0" applyFon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6" fillId="0" borderId="0"/>
    <xf numFmtId="0" fontId="0" fillId="0" borderId="0" applyNumberFormat="0" applyFont="0" applyFill="0" applyBorder="0" applyAlignment="0" applyProtection="0"/>
    <xf numFmtId="0" fontId="120" fillId="6" borderId="75" applyNumberFormat="0" applyAlignment="0" applyProtection="0">
      <alignment vertical="center"/>
    </xf>
    <xf numFmtId="0" fontId="100" fillId="2" borderId="0" applyNumberFormat="0" applyBorder="0" applyAlignment="0" applyProtection="0">
      <alignment vertical="center"/>
    </xf>
    <xf numFmtId="0" fontId="120" fillId="6" borderId="75" applyNumberFormat="0" applyAlignment="0" applyProtection="0">
      <alignment vertical="center"/>
    </xf>
    <xf numFmtId="0" fontId="0" fillId="0" borderId="0" applyNumberFormat="0" applyFont="0" applyFill="0" applyBorder="0" applyAlignment="0" applyProtection="0"/>
    <xf numFmtId="0" fontId="120" fillId="6" borderId="75" applyNumberFormat="0" applyAlignment="0" applyProtection="0">
      <alignment vertical="center"/>
    </xf>
    <xf numFmtId="0" fontId="100" fillId="2" borderId="0" applyNumberFormat="0" applyBorder="0" applyAlignment="0" applyProtection="0">
      <alignment vertical="center"/>
    </xf>
    <xf numFmtId="0" fontId="120" fillId="6" borderId="75" applyNumberFormat="0" applyAlignment="0" applyProtection="0">
      <alignment vertical="center"/>
    </xf>
    <xf numFmtId="0" fontId="0" fillId="0" borderId="0" applyNumberFormat="0" applyFont="0" applyFill="0" applyBorder="0" applyAlignment="0" applyProtection="0"/>
    <xf numFmtId="0" fontId="93" fillId="0" borderId="72" applyNumberFormat="0" applyFill="0" applyAlignment="0" applyProtection="0">
      <alignment vertical="center"/>
    </xf>
    <xf numFmtId="0" fontId="100" fillId="2" borderId="0" applyNumberFormat="0" applyBorder="0" applyAlignment="0" applyProtection="0">
      <alignment vertical="center"/>
    </xf>
    <xf numFmtId="0" fontId="93" fillId="0" borderId="72" applyNumberFormat="0" applyFill="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07" fillId="0" borderId="0" applyNumberFormat="0" applyFill="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07" fillId="0" borderId="0" applyNumberFormat="0" applyFill="0" applyBorder="0" applyAlignment="0" applyProtection="0">
      <alignment vertical="center"/>
    </xf>
    <xf numFmtId="0" fontId="116" fillId="2" borderId="0" applyNumberFormat="0" applyBorder="0" applyAlignment="0" applyProtection="0">
      <alignment vertical="center"/>
    </xf>
    <xf numFmtId="0" fontId="107" fillId="0" borderId="0" applyNumberFormat="0" applyFill="0" applyBorder="0" applyAlignment="0" applyProtection="0">
      <alignment vertical="center"/>
    </xf>
    <xf numFmtId="0" fontId="116" fillId="2" borderId="0" applyNumberFormat="0" applyBorder="0" applyAlignment="0" applyProtection="0">
      <alignment vertical="center"/>
    </xf>
    <xf numFmtId="0" fontId="107" fillId="0" borderId="0" applyNumberFormat="0" applyFill="0" applyBorder="0" applyAlignment="0" applyProtection="0">
      <alignment vertical="center"/>
    </xf>
    <xf numFmtId="0" fontId="0" fillId="0" borderId="0" applyNumberFormat="0" applyFont="0" applyFill="0" applyBorder="0" applyAlignment="0" applyProtection="0"/>
    <xf numFmtId="0" fontId="107" fillId="0" borderId="0" applyNumberFormat="0" applyFill="0" applyBorder="0" applyAlignment="0" applyProtection="0">
      <alignment vertical="center"/>
    </xf>
    <xf numFmtId="0" fontId="116" fillId="2" borderId="0" applyNumberFormat="0" applyBorder="0" applyAlignment="0" applyProtection="0">
      <alignment vertical="center"/>
    </xf>
    <xf numFmtId="0" fontId="107" fillId="0" borderId="0" applyNumberFormat="0" applyFill="0" applyBorder="0" applyAlignment="0" applyProtection="0">
      <alignment vertical="center"/>
    </xf>
    <xf numFmtId="0" fontId="116" fillId="2" borderId="0" applyNumberFormat="0" applyBorder="0" applyAlignment="0" applyProtection="0">
      <alignment vertical="center"/>
    </xf>
    <xf numFmtId="0" fontId="107" fillId="0" borderId="0" applyNumberForma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07" fillId="0" borderId="0" applyNumberFormat="0" applyFill="0" applyBorder="0" applyAlignment="0" applyProtection="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4" fillId="0" borderId="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95" fillId="21"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41" fontId="14" fillId="0" borderId="0" applyFont="0" applyFill="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13" fillId="27"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14" fillId="0" borderId="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90" fillId="0" borderId="0" applyNumberFormat="0" applyFill="0" applyBorder="0" applyAlignment="0" applyProtection="0">
      <alignment vertical="center"/>
    </xf>
    <xf numFmtId="0" fontId="116" fillId="2" borderId="0" applyNumberFormat="0" applyBorder="0" applyAlignment="0" applyProtection="0">
      <alignment vertical="center"/>
    </xf>
    <xf numFmtId="0" fontId="90" fillId="0" borderId="0" applyNumberFormat="0" applyFill="0" applyBorder="0" applyAlignment="0" applyProtection="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90" fillId="0" borderId="0" applyNumberFormat="0" applyFill="0" applyBorder="0" applyAlignment="0" applyProtection="0">
      <alignment vertical="center"/>
    </xf>
    <xf numFmtId="0" fontId="0" fillId="0" borderId="0" applyNumberFormat="0" applyFont="0" applyFill="0" applyBorder="0" applyAlignment="0" applyProtection="0"/>
    <xf numFmtId="0" fontId="90" fillId="0" borderId="0" applyNumberFormat="0" applyFill="0" applyBorder="0" applyAlignment="0" applyProtection="0">
      <alignment vertical="center"/>
    </xf>
    <xf numFmtId="0" fontId="112" fillId="24" borderId="74" applyNumberFormat="0" applyAlignment="0" applyProtection="0">
      <alignment vertical="center"/>
    </xf>
    <xf numFmtId="0" fontId="0" fillId="0" borderId="0" applyNumberFormat="0" applyFont="0" applyFill="0" applyBorder="0" applyAlignment="0" applyProtection="0"/>
    <xf numFmtId="0" fontId="90" fillId="0" borderId="0" applyNumberForma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100" fillId="2" borderId="0" applyNumberFormat="0" applyBorder="0" applyAlignment="0" applyProtection="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6" fillId="2" borderId="0" applyNumberFormat="0" applyBorder="0" applyAlignment="0" applyProtection="0">
      <alignment vertical="center"/>
    </xf>
    <xf numFmtId="0" fontId="0" fillId="0" borderId="0" applyNumberFormat="0" applyFont="0" applyFill="0" applyBorder="0" applyAlignment="0" applyProtection="0"/>
    <xf numFmtId="0" fontId="117" fillId="0" borderId="76" applyNumberFormat="0" applyFill="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0" fillId="0" borderId="0" applyNumberFormat="0" applyFont="0" applyFill="0" applyBorder="0" applyAlignment="0" applyProtection="0"/>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165" fillId="0" borderId="86"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165" fillId="0" borderId="86"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0" fillId="0" borderId="0" applyNumberFormat="0" applyFont="0" applyFill="0" applyBorder="0" applyAlignment="0" applyProtection="0"/>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165" fillId="0" borderId="86"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93" fillId="0" borderId="72" applyNumberFormat="0" applyFill="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31" fillId="3" borderId="0" applyNumberFormat="0" applyBorder="0" applyAlignment="0" applyProtection="0">
      <alignment vertical="center"/>
    </xf>
    <xf numFmtId="0" fontId="0" fillId="0" borderId="0" applyNumberFormat="0" applyFont="0" applyFill="0" applyBorder="0" applyAlignment="0" applyProtection="0"/>
    <xf numFmtId="0" fontId="119" fillId="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30" borderId="0" applyNumberFormat="0" applyBorder="0" applyAlignment="0" applyProtection="0">
      <alignment vertical="center"/>
    </xf>
    <xf numFmtId="0" fontId="0" fillId="0" borderId="0" applyNumberFormat="0" applyFont="0" applyFill="0" applyBorder="0" applyAlignment="0" applyProtection="0"/>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0" fillId="0" borderId="0" applyNumberFormat="0" applyFont="0" applyFill="0" applyBorder="0" applyAlignment="0" applyProtection="0"/>
    <xf numFmtId="0" fontId="120" fillId="6" borderId="75" applyNumberFormat="0" applyAlignment="0" applyProtection="0">
      <alignment vertical="center"/>
    </xf>
    <xf numFmtId="0" fontId="110" fillId="13" borderId="75" applyNumberFormat="0" applyAlignment="0" applyProtection="0">
      <alignment vertical="center"/>
    </xf>
    <xf numFmtId="0" fontId="0" fillId="0" borderId="0" applyNumberFormat="0" applyFont="0" applyFill="0" applyBorder="0" applyAlignment="0" applyProtection="0"/>
    <xf numFmtId="0" fontId="14" fillId="0" borderId="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19" fillId="3" borderId="0" applyNumberFormat="0" applyBorder="0" applyAlignment="0" applyProtection="0">
      <alignment vertical="center"/>
    </xf>
    <xf numFmtId="0" fontId="120" fillId="6" borderId="75"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43" fontId="14" fillId="0" borderId="0" applyFont="0" applyFill="0" applyBorder="0" applyAlignment="0" applyProtection="0"/>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10" fillId="13"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0" fillId="0" borderId="0" applyNumberFormat="0" applyFont="0" applyFill="0" applyBorder="0" applyAlignment="0" applyProtection="0"/>
    <xf numFmtId="0" fontId="120" fillId="6" borderId="75" applyNumberFormat="0" applyAlignment="0" applyProtection="0">
      <alignment vertical="center"/>
    </xf>
    <xf numFmtId="0" fontId="110" fillId="13"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10" fillId="13"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0" fillId="0" borderId="0" applyNumberFormat="0" applyFont="0" applyFill="0" applyBorder="0" applyAlignment="0" applyProtection="0"/>
    <xf numFmtId="0" fontId="120" fillId="6" borderId="75" applyNumberFormat="0" applyAlignment="0" applyProtection="0">
      <alignment vertical="center"/>
    </xf>
    <xf numFmtId="0" fontId="110" fillId="13" borderId="75" applyNumberFormat="0" applyAlignment="0" applyProtection="0">
      <alignment vertical="center"/>
    </xf>
    <xf numFmtId="0" fontId="120" fillId="6" borderId="75" applyNumberFormat="0" applyAlignment="0" applyProtection="0">
      <alignment vertical="center"/>
    </xf>
    <xf numFmtId="0" fontId="110" fillId="13" borderId="75" applyNumberFormat="0" applyAlignment="0" applyProtection="0">
      <alignment vertical="center"/>
    </xf>
    <xf numFmtId="0" fontId="120" fillId="6" borderId="75" applyNumberFormat="0" applyAlignment="0" applyProtection="0">
      <alignment vertical="center"/>
    </xf>
    <xf numFmtId="0" fontId="0" fillId="0" borderId="0" applyNumberFormat="0" applyFont="0" applyFill="0" applyBorder="0" applyAlignment="0" applyProtection="0"/>
    <xf numFmtId="0" fontId="120" fillId="6" borderId="75" applyNumberFormat="0" applyAlignment="0" applyProtection="0">
      <alignment vertical="center"/>
    </xf>
    <xf numFmtId="0" fontId="120" fillId="6" borderId="75" applyNumberFormat="0" applyAlignment="0" applyProtection="0">
      <alignment vertical="center"/>
    </xf>
    <xf numFmtId="0" fontId="110" fillId="13" borderId="75" applyNumberFormat="0" applyAlignment="0" applyProtection="0">
      <alignment vertical="center"/>
    </xf>
    <xf numFmtId="0" fontId="120" fillId="6" borderId="75" applyNumberFormat="0" applyAlignment="0" applyProtection="0">
      <alignment vertical="center"/>
    </xf>
    <xf numFmtId="0" fontId="120" fillId="6" borderId="75" applyNumberFormat="0" applyAlignment="0" applyProtection="0">
      <alignment vertical="center"/>
    </xf>
    <xf numFmtId="0" fontId="0" fillId="0" borderId="0" applyNumberFormat="0" applyFont="0" applyFill="0" applyBorder="0" applyAlignment="0" applyProtection="0"/>
    <xf numFmtId="0" fontId="120" fillId="6" borderId="75" applyNumberFormat="0" applyAlignment="0" applyProtection="0">
      <alignment vertical="center"/>
    </xf>
    <xf numFmtId="0" fontId="110" fillId="13" borderId="75" applyNumberFormat="0" applyAlignment="0" applyProtection="0">
      <alignment vertical="center"/>
    </xf>
    <xf numFmtId="0" fontId="120" fillId="6" borderId="75"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20" fillId="6" borderId="75" applyNumberFormat="0" applyAlignment="0" applyProtection="0">
      <alignment vertical="center"/>
    </xf>
    <xf numFmtId="0" fontId="0" fillId="0" borderId="0" applyNumberFormat="0" applyFont="0" applyFill="0" applyBorder="0" applyAlignment="0" applyProtection="0"/>
    <xf numFmtId="0" fontId="120" fillId="6" borderId="75"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20" fillId="6" borderId="75"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2" fillId="24" borderId="74"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2" fillId="24" borderId="74" applyNumberFormat="0" applyAlignment="0" applyProtection="0">
      <alignment vertical="center"/>
    </xf>
    <xf numFmtId="0" fontId="0" fillId="0" borderId="0" applyNumberFormat="0" applyFont="0" applyFill="0" applyBorder="0" applyAlignment="0" applyProtection="0"/>
    <xf numFmtId="0" fontId="112" fillId="24" borderId="74" applyNumberFormat="0" applyAlignment="0" applyProtection="0">
      <alignment vertical="center"/>
    </xf>
    <xf numFmtId="0" fontId="112" fillId="24" borderId="74" applyNumberFormat="0" applyAlignment="0" applyProtection="0">
      <alignment vertical="center"/>
    </xf>
    <xf numFmtId="0" fontId="0" fillId="0" borderId="0" applyNumberFormat="0" applyFont="0" applyFill="0" applyBorder="0" applyAlignment="0" applyProtection="0"/>
    <xf numFmtId="0" fontId="112" fillId="24" borderId="74" applyNumberFormat="0" applyAlignment="0" applyProtection="0">
      <alignment vertical="center"/>
    </xf>
    <xf numFmtId="0" fontId="105"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2" fillId="24" borderId="74"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0" fillId="0" borderId="0" applyNumberFormat="0" applyFont="0" applyFill="0" applyBorder="0" applyAlignment="0" applyProtection="0"/>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0" fillId="0" borderId="0" applyNumberFormat="0" applyFont="0" applyFill="0" applyBorder="0" applyAlignment="0" applyProtection="0"/>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05"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08"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05"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0" fillId="0" borderId="0" applyNumberFormat="0" applyFont="0" applyFill="0" applyBorder="0" applyAlignment="0" applyProtection="0"/>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112" fillId="24" borderId="74"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0" fillId="0" borderId="0" applyNumberFormat="0" applyFill="0" applyBorder="0" applyAlignment="0" applyProtection="0">
      <alignment vertical="center"/>
    </xf>
    <xf numFmtId="0" fontId="117" fillId="0" borderId="76" applyNumberFormat="0" applyFill="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0" fillId="0" borderId="0" applyNumberFormat="0" applyFont="0" applyFill="0" applyBorder="0" applyAlignment="0" applyProtection="0"/>
    <xf numFmtId="0" fontId="90"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0" fillId="0" borderId="0" applyNumberFormat="0" applyFont="0" applyFill="0" applyBorder="0" applyAlignment="0" applyProtection="0"/>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0" fillId="0" borderId="0" applyNumberFormat="0" applyFont="0" applyFill="0" applyBorder="0" applyAlignment="0" applyProtection="0"/>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14" fillId="0" borderId="0">
      <alignment vertical="center"/>
    </xf>
    <xf numFmtId="0" fontId="90"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145" fillId="0" borderId="19" applyNumberFormat="0" applyFill="0" applyProtection="0">
      <alignment horizontal="left"/>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0" fillId="0" borderId="0" applyNumberFormat="0" applyFont="0" applyFill="0" applyBorder="0" applyAlignment="0" applyProtection="0"/>
    <xf numFmtId="0" fontId="107" fillId="0" borderId="0" applyNumberFormat="0" applyFill="0" applyBorder="0" applyAlignment="0" applyProtection="0">
      <alignment vertical="center"/>
    </xf>
    <xf numFmtId="0" fontId="14" fillId="0" borderId="0">
      <alignment vertical="center"/>
    </xf>
    <xf numFmtId="0" fontId="107" fillId="0" borderId="0" applyNumberFormat="0" applyFill="0" applyBorder="0" applyAlignment="0" applyProtection="0">
      <alignment vertical="center"/>
    </xf>
    <xf numFmtId="0" fontId="14" fillId="0" borderId="0">
      <alignment vertical="center"/>
    </xf>
    <xf numFmtId="0" fontId="164"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0" fillId="0" borderId="0" applyNumberFormat="0" applyFont="0" applyFill="0" applyBorder="0" applyAlignment="0" applyProtection="0"/>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64" fillId="0" borderId="0" applyNumberFormat="0" applyFill="0" applyBorder="0" applyAlignment="0" applyProtection="0">
      <alignment vertical="center"/>
    </xf>
    <xf numFmtId="0" fontId="0" fillId="0" borderId="0" applyNumberFormat="0" applyFont="0" applyFill="0" applyBorder="0" applyAlignment="0" applyProtection="0"/>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64"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07" fillId="0" borderId="0" applyNumberFormat="0" applyFill="0" applyBorder="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0" fillId="0" borderId="0" applyNumberFormat="0" applyFont="0" applyFill="0" applyBorder="0" applyAlignment="0" applyProtection="0"/>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34"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0" fillId="0" borderId="0" applyNumberFormat="0" applyFont="0" applyFill="0" applyBorder="0" applyAlignment="0" applyProtection="0"/>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34"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0" fillId="0" borderId="0" applyNumberFormat="0" applyFont="0" applyFill="0" applyBorder="0" applyAlignment="0" applyProtection="0"/>
    <xf numFmtId="0" fontId="117" fillId="0" borderId="76" applyNumberFormat="0" applyFill="0" applyAlignment="0" applyProtection="0">
      <alignment vertical="center"/>
    </xf>
    <xf numFmtId="0" fontId="134" fillId="0" borderId="76" applyNumberFormat="0" applyFill="0" applyAlignment="0" applyProtection="0">
      <alignment vertical="center"/>
    </xf>
    <xf numFmtId="0" fontId="148"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34" fillId="0" borderId="76" applyNumberFormat="0" applyFill="0" applyAlignment="0" applyProtection="0">
      <alignment vertical="center"/>
    </xf>
    <xf numFmtId="43" fontId="0" fillId="0" borderId="0" applyFont="0" applyFill="0" applyBorder="0" applyAlignment="0" applyProtection="0"/>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0" fillId="0" borderId="0" applyNumberFormat="0" applyFont="0" applyFill="0" applyBorder="0" applyAlignment="0" applyProtection="0"/>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34"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0" fillId="0" borderId="0" applyNumberFormat="0" applyFont="0" applyFill="0" applyBorder="0" applyAlignment="0" applyProtection="0"/>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134" fillId="0" borderId="76" applyNumberFormat="0" applyFill="0" applyAlignment="0" applyProtection="0">
      <alignment vertical="center"/>
    </xf>
    <xf numFmtId="0" fontId="134" fillId="0" borderId="76" applyNumberFormat="0" applyFill="0" applyAlignment="0" applyProtection="0">
      <alignment vertical="center"/>
    </xf>
    <xf numFmtId="0" fontId="117" fillId="0" borderId="76" applyNumberFormat="0" applyFill="0" applyAlignment="0" applyProtection="0">
      <alignment vertical="center"/>
    </xf>
    <xf numFmtId="0" fontId="117" fillId="0" borderId="76" applyNumberFormat="0" applyFill="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250" fontId="2"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4" fillId="0" borderId="0" applyFont="0" applyFill="0" applyBorder="0" applyAlignment="0" applyProtection="0">
      <alignment vertical="center"/>
    </xf>
    <xf numFmtId="43"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0" fillId="0" borderId="0" applyFont="0" applyFill="0" applyBorder="0" applyAlignment="0" applyProtection="0"/>
    <xf numFmtId="43" fontId="14" fillId="0" borderId="0" applyFont="0" applyFill="0" applyBorder="0" applyAlignment="0" applyProtection="0">
      <alignment vertical="center"/>
    </xf>
    <xf numFmtId="43" fontId="14" fillId="0" borderId="0" applyFon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0" fillId="0" borderId="0" applyFon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0" fillId="0" borderId="0" applyFont="0" applyFill="0" applyBorder="0" applyAlignment="0" applyProtection="0">
      <alignment vertical="center"/>
    </xf>
    <xf numFmtId="0" fontId="0" fillId="0" borderId="0" applyNumberFormat="0" applyFont="0" applyFill="0" applyBorder="0" applyAlignment="0" applyProtection="0"/>
    <xf numFmtId="43" fontId="14"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0"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0" fillId="0" borderId="0" applyNumberFormat="0" applyFont="0" applyFill="0" applyBorder="0" applyAlignment="0" applyProtection="0"/>
    <xf numFmtId="43" fontId="14"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0" fillId="0" borderId="0" applyFont="0" applyFill="0" applyBorder="0" applyAlignment="0" applyProtection="0"/>
    <xf numFmtId="0" fontId="0" fillId="0" borderId="0" applyNumberFormat="0" applyFont="0" applyFill="0" applyBorder="0" applyAlignment="0" applyProtection="0"/>
    <xf numFmtId="43" fontId="0" fillId="0" borderId="0" applyFont="0" applyFill="0" applyBorder="0" applyAlignment="0" applyProtection="0"/>
    <xf numFmtId="0" fontId="0" fillId="0" borderId="0" applyNumberFormat="0" applyFont="0" applyFill="0" applyBorder="0" applyAlignment="0" applyProtection="0"/>
    <xf numFmtId="43" fontId="0" fillId="0" borderId="0" applyFont="0" applyFill="0" applyBorder="0" applyAlignment="0" applyProtection="0"/>
    <xf numFmtId="0" fontId="14" fillId="0" borderId="0">
      <alignment vertical="center"/>
    </xf>
    <xf numFmtId="0" fontId="0" fillId="0" borderId="0" applyNumberFormat="0" applyFont="0" applyFill="0" applyBorder="0" applyAlignment="0" applyProtection="0"/>
    <xf numFmtId="43" fontId="0" fillId="0" borderId="0" applyFont="0" applyFill="0" applyBorder="0" applyAlignment="0" applyProtection="0"/>
    <xf numFmtId="0" fontId="14" fillId="0" borderId="0">
      <alignment vertical="center"/>
    </xf>
    <xf numFmtId="43" fontId="0" fillId="0" borderId="0" applyFont="0" applyFill="0" applyBorder="0" applyAlignment="0" applyProtection="0"/>
    <xf numFmtId="43" fontId="0" fillId="0" borderId="0" applyFont="0" applyFill="0" applyBorder="0" applyAlignment="0" applyProtection="0"/>
    <xf numFmtId="0" fontId="102" fillId="6" borderId="73" applyNumberFormat="0" applyAlignment="0" applyProtection="0">
      <alignment vertical="center"/>
    </xf>
    <xf numFmtId="43" fontId="0" fillId="0" borderId="0" applyFon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0" fillId="0" borderId="0" applyFont="0" applyFill="0" applyBorder="0" applyAlignment="0" applyProtection="0"/>
    <xf numFmtId="0" fontId="95" fillId="29" borderId="0" applyNumberFormat="0" applyBorder="0" applyAlignment="0" applyProtection="0">
      <alignment vertical="center"/>
    </xf>
    <xf numFmtId="0" fontId="14" fillId="0" borderId="0">
      <alignment vertical="center"/>
    </xf>
    <xf numFmtId="43" fontId="14" fillId="0" borderId="0" applyFont="0" applyFill="0" applyBorder="0" applyAlignment="0" applyProtection="0">
      <alignment vertical="center"/>
    </xf>
    <xf numFmtId="43" fontId="14" fillId="0" borderId="0" applyFon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4" fillId="0" borderId="0" applyFont="0" applyFill="0" applyBorder="0" applyAlignment="0" applyProtection="0"/>
    <xf numFmtId="0" fontId="0" fillId="0" borderId="0" applyNumberFormat="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95" fillId="29" borderId="0" applyNumberFormat="0" applyBorder="0" applyAlignment="0" applyProtection="0">
      <alignment vertical="center"/>
    </xf>
    <xf numFmtId="43" fontId="14" fillId="0" borderId="0" applyFont="0" applyFill="0" applyBorder="0" applyAlignment="0" applyProtection="0"/>
    <xf numFmtId="0" fontId="95" fillId="29" borderId="0" applyNumberFormat="0" applyBorder="0" applyAlignment="0" applyProtection="0">
      <alignment vertical="center"/>
    </xf>
    <xf numFmtId="43" fontId="14" fillId="0" borderId="0" applyFont="0" applyFill="0" applyBorder="0" applyAlignment="0" applyProtection="0"/>
    <xf numFmtId="43" fontId="0" fillId="0" borderId="0" applyFont="0" applyFill="0" applyBorder="0" applyAlignment="0" applyProtection="0"/>
    <xf numFmtId="43" fontId="14"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4" fillId="0" borderId="0" applyFont="0" applyFill="0" applyBorder="0" applyAlignment="0" applyProtection="0">
      <alignment vertical="center"/>
    </xf>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0" fillId="0" borderId="0" applyFont="0" applyFill="0" applyBorder="0" applyAlignment="0" applyProtection="0"/>
    <xf numFmtId="223" fontId="14" fillId="0" borderId="0" applyFont="0" applyFill="0" applyBorder="0" applyAlignment="0" applyProtection="0"/>
    <xf numFmtId="0" fontId="0" fillId="0" borderId="0" applyNumberFormat="0" applyFont="0" applyFill="0" applyBorder="0" applyAlignment="0" applyProtection="0"/>
    <xf numFmtId="223" fontId="14"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4"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4"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3" fontId="14" fillId="0" borderId="0" applyFont="0" applyFill="0" applyBorder="0" applyAlignment="0" applyProtection="0">
      <alignment vertical="center"/>
    </xf>
    <xf numFmtId="43" fontId="1" fillId="0" borderId="0" applyFont="0" applyFill="0" applyBorder="0" applyAlignment="0" applyProtection="0"/>
    <xf numFmtId="0" fontId="0" fillId="0" borderId="0" applyNumberFormat="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7" applyNumberFormat="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1" fontId="14"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1" fontId="14" fillId="0" borderId="0" applyFont="0" applyFill="0" applyBorder="0" applyAlignment="0" applyProtection="0">
      <alignment vertical="center"/>
    </xf>
    <xf numFmtId="41" fontId="0"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0" fillId="17" borderId="71" applyNumberFormat="0" applyFont="0" applyAlignment="0" applyProtection="0">
      <alignment vertical="center"/>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0" fillId="0" borderId="0" applyFont="0" applyFill="0" applyBorder="0" applyAlignment="0" applyProtection="0"/>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0" fillId="0" borderId="0" applyNumberFormat="0" applyFont="0" applyFill="0" applyBorder="0" applyAlignment="0" applyProtection="0"/>
    <xf numFmtId="41" fontId="14" fillId="0" borderId="0" applyFont="0" applyFill="0" applyBorder="0" applyAlignment="0" applyProtection="0">
      <alignment vertical="center"/>
    </xf>
    <xf numFmtId="41" fontId="0" fillId="0" borderId="0" applyFont="0" applyFill="0" applyBorder="0" applyAlignment="0" applyProtection="0"/>
    <xf numFmtId="41" fontId="0" fillId="0" borderId="0" applyFont="0" applyFill="0" applyBorder="0" applyAlignment="0" applyProtection="0"/>
    <xf numFmtId="41" fontId="0"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1" fontId="14" fillId="0" borderId="0" applyFont="0" applyFill="0" applyBorder="0" applyAlignment="0" applyProtection="0"/>
    <xf numFmtId="41" fontId="0"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0" fillId="0" borderId="0" applyNumberFormat="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0" fillId="0" borderId="0" applyNumberFormat="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0" fillId="0" borderId="0" applyNumberFormat="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0" fillId="0" borderId="0" applyNumberFormat="0" applyFont="0" applyFill="0" applyBorder="0" applyAlignment="0" applyProtection="0"/>
    <xf numFmtId="41" fontId="14" fillId="0" borderId="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113" fillId="34"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13" fillId="34"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13" fillId="34" borderId="0" applyNumberFormat="0" applyBorder="0" applyAlignment="0" applyProtection="0">
      <alignment vertical="center"/>
    </xf>
    <xf numFmtId="0" fontId="138" fillId="34"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13" fillId="34"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113" fillId="34"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13" fillId="34"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113" fillId="34"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30"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30"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0" fillId="0" borderId="0" applyNumberFormat="0" applyFont="0" applyFill="0" applyBorder="0" applyAlignment="0" applyProtection="0"/>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113"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27"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27"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113" fillId="30" borderId="0" applyNumberFormat="0" applyBorder="0" applyAlignment="0" applyProtection="0">
      <alignment vertical="center"/>
    </xf>
    <xf numFmtId="0" fontId="138"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113"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0" fillId="0" borderId="0" applyNumberFormat="0" applyFont="0" applyFill="0" applyBorder="0" applyAlignment="0" applyProtection="0"/>
    <xf numFmtId="0" fontId="95" fillId="30" borderId="0" applyNumberFormat="0" applyBorder="0" applyAlignment="0" applyProtection="0">
      <alignment vertical="center"/>
    </xf>
    <xf numFmtId="0" fontId="113"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113" fillId="30" borderId="0" applyNumberFormat="0" applyBorder="0" applyAlignment="0" applyProtection="0">
      <alignment vertical="center"/>
    </xf>
    <xf numFmtId="0" fontId="95" fillId="30" borderId="0" applyNumberFormat="0" applyBorder="0" applyAlignment="0" applyProtection="0">
      <alignment vertical="center"/>
    </xf>
    <xf numFmtId="0" fontId="95" fillId="30" borderId="0" applyNumberFormat="0" applyBorder="0" applyAlignment="0" applyProtection="0">
      <alignment vertical="center"/>
    </xf>
    <xf numFmtId="0" fontId="0" fillId="0" borderId="0" applyNumberFormat="0" applyFont="0" applyFill="0" applyBorder="0" applyAlignment="0" applyProtection="0"/>
    <xf numFmtId="0" fontId="113" fillId="30" borderId="0" applyNumberFormat="0" applyBorder="0" applyAlignment="0" applyProtection="0">
      <alignment vertical="center"/>
    </xf>
    <xf numFmtId="0" fontId="95" fillId="30"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9" borderId="0" applyNumberFormat="0" applyBorder="0" applyAlignment="0" applyProtection="0">
      <alignment vertical="center"/>
    </xf>
    <xf numFmtId="0" fontId="0" fillId="0" borderId="0" applyNumberFormat="0" applyFont="0" applyFill="0" applyBorder="0" applyAlignment="0" applyProtection="0"/>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113" fillId="29" borderId="0" applyNumberFormat="0" applyBorder="0" applyAlignment="0" applyProtection="0">
      <alignment vertical="center"/>
    </xf>
    <xf numFmtId="0" fontId="0" fillId="0" borderId="0" applyNumberFormat="0" applyFont="0" applyFill="0" applyBorder="0" applyAlignment="0" applyProtection="0"/>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0" fillId="0" borderId="0" applyNumberFormat="0" applyFont="0" applyFill="0" applyBorder="0" applyAlignment="0" applyProtection="0"/>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9"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0" fillId="0" borderId="0" applyNumberFormat="0" applyFont="0" applyFill="0" applyBorder="0" applyAlignment="0" applyProtection="0"/>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113"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113" fillId="29" borderId="0" applyNumberFormat="0" applyBorder="0" applyAlignment="0" applyProtection="0">
      <alignment vertical="center"/>
    </xf>
    <xf numFmtId="0" fontId="138"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237" fontId="1" fillId="0" borderId="7" applyNumberFormat="0"/>
    <xf numFmtId="0" fontId="113"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113"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0" fillId="0" borderId="0" applyNumberFormat="0" applyFont="0" applyFill="0" applyBorder="0" applyAlignment="0" applyProtection="0"/>
    <xf numFmtId="0" fontId="95" fillId="29" borderId="0" applyNumberFormat="0" applyBorder="0" applyAlignment="0" applyProtection="0">
      <alignment vertical="center"/>
    </xf>
    <xf numFmtId="0" fontId="113"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0" fillId="0" borderId="0" applyNumberFormat="0" applyFont="0" applyFill="0" applyBorder="0" applyAlignment="0" applyProtection="0"/>
    <xf numFmtId="0" fontId="113" fillId="29" borderId="0" applyNumberFormat="0" applyBorder="0" applyAlignment="0" applyProtection="0">
      <alignment vertical="center"/>
    </xf>
    <xf numFmtId="0" fontId="95" fillId="29" borderId="0" applyNumberFormat="0" applyBorder="0" applyAlignment="0" applyProtection="0">
      <alignment vertical="center"/>
    </xf>
    <xf numFmtId="0" fontId="95" fillId="29"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113" fillId="26"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113" fillId="26"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113" fillId="26"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113" fillId="26" borderId="0" applyNumberFormat="0" applyBorder="0" applyAlignment="0" applyProtection="0">
      <alignment vertical="center"/>
    </xf>
    <xf numFmtId="0" fontId="138" fillId="26"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113" fillId="26"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113" fillId="26"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95" fillId="19" borderId="0" applyNumberFormat="0" applyBorder="0" applyAlignment="0" applyProtection="0">
      <alignment vertical="center"/>
    </xf>
    <xf numFmtId="0" fontId="113" fillId="26"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113" fillId="26"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113" fillId="26" borderId="0" applyNumberFormat="0" applyBorder="0" applyAlignment="0" applyProtection="0">
      <alignment vertical="center"/>
    </xf>
    <xf numFmtId="0" fontId="95" fillId="19" borderId="0" applyNumberFormat="0" applyBorder="0" applyAlignment="0" applyProtection="0">
      <alignment vertical="center"/>
    </xf>
    <xf numFmtId="0" fontId="95" fillId="19"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113"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14" fillId="0" borderId="0">
      <alignment vertical="center"/>
    </xf>
    <xf numFmtId="0" fontId="95" fillId="21" borderId="0" applyNumberFormat="0" applyBorder="0" applyAlignment="0" applyProtection="0">
      <alignment vertical="center"/>
    </xf>
    <xf numFmtId="0" fontId="14" fillId="0" borderId="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69" fillId="13" borderId="73" applyNumberFormat="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4" fillId="0" borderId="0">
      <alignment vertical="center"/>
    </xf>
    <xf numFmtId="0" fontId="95" fillId="21" borderId="0" applyNumberFormat="0" applyBorder="0" applyAlignment="0" applyProtection="0">
      <alignment vertical="center"/>
    </xf>
    <xf numFmtId="0" fontId="14" fillId="0" borderId="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102" fillId="6" borderId="73" applyNumberFormat="0" applyAlignment="0" applyProtection="0">
      <alignment vertical="center"/>
    </xf>
    <xf numFmtId="0" fontId="95" fillId="21" borderId="0" applyNumberFormat="0" applyBorder="0" applyAlignment="0" applyProtection="0">
      <alignment vertical="center"/>
    </xf>
    <xf numFmtId="0" fontId="102" fillId="6" borderId="73"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13"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4" fillId="0" borderId="0">
      <alignment vertical="center"/>
    </xf>
    <xf numFmtId="0" fontId="95" fillId="21" borderId="0" applyNumberFormat="0" applyBorder="0" applyAlignment="0" applyProtection="0">
      <alignment vertical="center"/>
    </xf>
    <xf numFmtId="0" fontId="14" fillId="0" borderId="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13" fillId="21" borderId="0" applyNumberFormat="0" applyBorder="0" applyAlignment="0" applyProtection="0">
      <alignment vertical="center"/>
    </xf>
    <xf numFmtId="0" fontId="138"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13"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14" fillId="0" borderId="0">
      <alignment vertical="center"/>
    </xf>
    <xf numFmtId="0" fontId="0" fillId="0" borderId="0" applyNumberFormat="0" applyFont="0" applyFill="0" applyBorder="0" applyAlignment="0" applyProtection="0"/>
    <xf numFmtId="0" fontId="95" fillId="21" borderId="0" applyNumberFormat="0" applyBorder="0" applyAlignment="0" applyProtection="0">
      <alignment vertical="center"/>
    </xf>
    <xf numFmtId="0" fontId="113" fillId="21" borderId="0" applyNumberFormat="0" applyBorder="0" applyAlignment="0" applyProtection="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13" fillId="2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95" fillId="21" borderId="0" applyNumberFormat="0" applyBorder="0" applyAlignment="0" applyProtection="0">
      <alignment vertical="center"/>
    </xf>
    <xf numFmtId="0" fontId="95" fillId="21"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13" fillId="27" borderId="0" applyNumberFormat="0" applyBorder="0" applyAlignment="0" applyProtection="0">
      <alignment vertical="center"/>
    </xf>
    <xf numFmtId="0" fontId="0" fillId="0" borderId="0" applyNumberFormat="0" applyFont="0" applyFill="0" applyBorder="0" applyAlignment="0" applyProtection="0"/>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95" fillId="27" borderId="0" applyNumberFormat="0" applyBorder="0" applyAlignment="0" applyProtection="0">
      <alignment vertical="center"/>
    </xf>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102" fillId="6" borderId="73" applyNumberFormat="0" applyAlignment="0" applyProtection="0">
      <alignment vertical="center"/>
    </xf>
    <xf numFmtId="0" fontId="102" fillId="6" borderId="73" applyNumberFormat="0" applyAlignment="0" applyProtection="0">
      <alignment vertical="center"/>
    </xf>
    <xf numFmtId="0" fontId="0" fillId="0" borderId="0" applyNumberFormat="0" applyFont="0" applyFill="0" applyBorder="0" applyAlignment="0" applyProtection="0"/>
    <xf numFmtId="0" fontId="14" fillId="0" borderId="0">
      <alignment vertical="center"/>
    </xf>
    <xf numFmtId="0" fontId="95" fillId="27" borderId="0" applyNumberFormat="0" applyBorder="0" applyAlignment="0" applyProtection="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02" fillId="6" borderId="73" applyNumberFormat="0" applyAlignment="0" applyProtection="0">
      <alignment vertical="center"/>
    </xf>
    <xf numFmtId="0" fontId="102" fillId="6" borderId="73" applyNumberFormat="0" applyAlignment="0" applyProtection="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13" fillId="27" borderId="0" applyNumberFormat="0" applyBorder="0" applyAlignment="0" applyProtection="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4" fillId="0" borderId="0">
      <alignment vertical="center"/>
    </xf>
    <xf numFmtId="0" fontId="95" fillId="2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13" fillId="27" borderId="0" applyNumberFormat="0" applyBorder="0" applyAlignment="0" applyProtection="0">
      <alignment vertical="center"/>
    </xf>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4" fillId="0" borderId="0">
      <alignment vertical="center"/>
    </xf>
    <xf numFmtId="0" fontId="119" fillId="3" borderId="0" applyNumberFormat="0" applyBorder="0" applyAlignment="0" applyProtection="0">
      <alignment vertical="center"/>
    </xf>
    <xf numFmtId="0" fontId="95" fillId="27" borderId="0" applyNumberFormat="0" applyBorder="0" applyAlignment="0" applyProtection="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13" fillId="27" borderId="0" applyNumberFormat="0" applyBorder="0" applyAlignment="0" applyProtection="0">
      <alignment vertical="center"/>
    </xf>
    <xf numFmtId="0" fontId="95" fillId="2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113" fillId="27" borderId="0" applyNumberFormat="0" applyBorder="0" applyAlignment="0" applyProtection="0">
      <alignment vertical="center"/>
    </xf>
    <xf numFmtId="0" fontId="95" fillId="27" borderId="0" applyNumberFormat="0" applyBorder="0" applyAlignment="0" applyProtection="0">
      <alignment vertical="center"/>
    </xf>
    <xf numFmtId="0" fontId="14" fillId="0" borderId="0">
      <alignment vertical="center"/>
    </xf>
    <xf numFmtId="0" fontId="14" fillId="0" borderId="0">
      <alignment vertical="center"/>
    </xf>
    <xf numFmtId="0" fontId="113" fillId="27" borderId="0" applyNumberFormat="0" applyBorder="0" applyAlignment="0" applyProtection="0">
      <alignment vertical="center"/>
    </xf>
    <xf numFmtId="0" fontId="14" fillId="0" borderId="0">
      <alignment vertical="center"/>
    </xf>
    <xf numFmtId="0" fontId="14" fillId="0" borderId="0">
      <alignment vertical="center"/>
    </xf>
    <xf numFmtId="0" fontId="95" fillId="27" borderId="0" applyNumberFormat="0" applyBorder="0" applyAlignment="0" applyProtection="0">
      <alignment vertical="center"/>
    </xf>
    <xf numFmtId="0" fontId="95" fillId="27"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228" fontId="1" fillId="0" borderId="19" applyFill="0" applyProtection="0">
      <alignment horizontal="right"/>
    </xf>
    <xf numFmtId="228" fontId="1" fillId="0" borderId="19" applyFill="0" applyProtection="0">
      <alignment horizontal="right"/>
    </xf>
    <xf numFmtId="228" fontId="1" fillId="0" borderId="19" applyFill="0" applyProtection="0">
      <alignment horizontal="right"/>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 fillId="0" borderId="10" applyNumberFormat="0" applyFill="0" applyProtection="0">
      <alignment horizontal="left"/>
    </xf>
    <xf numFmtId="0" fontId="1" fillId="0" borderId="10" applyNumberFormat="0" applyFill="0" applyProtection="0">
      <alignment horizontal="left"/>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4" fillId="0" borderId="0">
      <alignment vertical="center"/>
    </xf>
    <xf numFmtId="0" fontId="119"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9"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19" fillId="3" borderId="0" applyNumberFormat="0" applyBorder="0" applyAlignment="0" applyProtection="0">
      <alignment vertical="center"/>
    </xf>
    <xf numFmtId="0" fontId="0" fillId="0" borderId="0" applyNumberFormat="0" applyFont="0" applyFill="0" applyBorder="0" applyAlignment="0" applyProtection="0"/>
    <xf numFmtId="0" fontId="14" fillId="0" borderId="0">
      <alignment vertical="center"/>
    </xf>
    <xf numFmtId="0" fontId="131" fillId="3" borderId="0" applyNumberFormat="0" applyBorder="0" applyAlignment="0" applyProtection="0">
      <alignment vertical="center"/>
    </xf>
    <xf numFmtId="0" fontId="119"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0" fillId="0" borderId="0" applyNumberFormat="0" applyFont="0" applyFill="0" applyBorder="0" applyAlignment="0" applyProtection="0"/>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4" fillId="0" borderId="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4" fillId="0" borderId="0">
      <alignment vertical="center"/>
    </xf>
    <xf numFmtId="0" fontId="131"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131" fillId="3" borderId="0" applyNumberFormat="0" applyBorder="0" applyAlignment="0" applyProtection="0">
      <alignment vertical="center"/>
    </xf>
    <xf numFmtId="0" fontId="243" fillId="3" borderId="0" applyNumberFormat="0" applyBorder="0" applyAlignment="0" applyProtection="0">
      <alignment vertical="center"/>
    </xf>
    <xf numFmtId="0" fontId="14" fillId="0" borderId="0">
      <alignment vertical="center"/>
    </xf>
    <xf numFmtId="0" fontId="14" fillId="0" borderId="0">
      <alignment vertical="center"/>
    </xf>
    <xf numFmtId="0" fontId="119" fillId="3" borderId="0" applyNumberFormat="0" applyBorder="0" applyAlignment="0" applyProtection="0">
      <alignment vertical="center"/>
    </xf>
    <xf numFmtId="0" fontId="0" fillId="0" borderId="0" applyNumberFormat="0" applyFont="0" applyFill="0" applyBorder="0" applyAlignment="0" applyProtection="0"/>
    <xf numFmtId="0" fontId="119" fillId="3" borderId="0" applyNumberFormat="0" applyBorder="0" applyAlignment="0" applyProtection="0">
      <alignment vertical="center"/>
    </xf>
    <xf numFmtId="0" fontId="14" fillId="0" borderId="0">
      <alignment vertical="center"/>
    </xf>
    <xf numFmtId="0" fontId="131" fillId="3" borderId="0" applyNumberFormat="0" applyBorder="0" applyAlignment="0" applyProtection="0">
      <alignment vertical="center"/>
    </xf>
    <xf numFmtId="0" fontId="0" fillId="0" borderId="0" applyNumberFormat="0" applyFont="0" applyFill="0" applyBorder="0" applyAlignment="0" applyProtection="0"/>
    <xf numFmtId="0" fontId="119" fillId="3" borderId="0" applyNumberFormat="0" applyBorder="0" applyAlignment="0" applyProtection="0">
      <alignment vertical="center"/>
    </xf>
    <xf numFmtId="0" fontId="131" fillId="3" borderId="0" applyNumberFormat="0" applyBorder="0" applyAlignment="0" applyProtection="0">
      <alignment vertical="center"/>
    </xf>
    <xf numFmtId="0" fontId="14" fillId="0" borderId="0">
      <alignment vertical="center"/>
    </xf>
    <xf numFmtId="0" fontId="14" fillId="0" borderId="0">
      <alignment vertical="center"/>
    </xf>
    <xf numFmtId="0" fontId="119" fillId="3" borderId="0" applyNumberFormat="0" applyBorder="0" applyAlignment="0" applyProtection="0">
      <alignment vertical="center"/>
    </xf>
    <xf numFmtId="0" fontId="119" fillId="3" borderId="0" applyNumberFormat="0" applyBorder="0" applyAlignment="0" applyProtection="0">
      <alignment vertical="center"/>
    </xf>
    <xf numFmtId="0" fontId="0" fillId="0" borderId="0" applyNumberFormat="0" applyFont="0" applyFill="0" applyBorder="0" applyAlignment="0" applyProtection="0"/>
    <xf numFmtId="0" fontId="131" fillId="3"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19" fillId="3" borderId="0" applyNumberFormat="0" applyBorder="0" applyAlignment="0" applyProtection="0">
      <alignment vertical="center"/>
    </xf>
    <xf numFmtId="0" fontId="0" fillId="0" borderId="0" applyNumberFormat="0" applyFont="0" applyFill="0" applyBorder="0" applyAlignment="0" applyProtection="0"/>
    <xf numFmtId="0" fontId="119" fillId="3" borderId="0" applyNumberFormat="0" applyBorder="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02" fillId="6" borderId="73" applyNumberFormat="0" applyAlignment="0" applyProtection="0">
      <alignment vertical="center"/>
    </xf>
    <xf numFmtId="0" fontId="102" fillId="6" borderId="73" applyNumberFormat="0" applyAlignment="0" applyProtection="0">
      <alignment vertical="center"/>
    </xf>
    <xf numFmtId="0" fontId="0" fillId="0" borderId="0" applyNumberFormat="0" applyFont="0" applyFill="0" applyBorder="0" applyAlignment="0" applyProtection="0"/>
    <xf numFmtId="0" fontId="14" fillId="0" borderId="0">
      <alignment vertical="center"/>
    </xf>
    <xf numFmtId="0" fontId="169" fillId="13" borderId="73"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02" fillId="6" borderId="73"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02" fillId="6" borderId="73" applyNumberFormat="0" applyAlignment="0" applyProtection="0">
      <alignment vertical="center"/>
    </xf>
    <xf numFmtId="0" fontId="102" fillId="6" borderId="73" applyNumberFormat="0" applyAlignment="0" applyProtection="0">
      <alignment vertical="center"/>
    </xf>
    <xf numFmtId="0" fontId="102" fillId="6" borderId="73" applyNumberFormat="0" applyAlignment="0" applyProtection="0">
      <alignment vertical="center"/>
    </xf>
    <xf numFmtId="0" fontId="102" fillId="6" borderId="73" applyNumberFormat="0" applyAlignment="0" applyProtection="0">
      <alignment vertical="center"/>
    </xf>
    <xf numFmtId="0" fontId="14" fillId="0" borderId="0">
      <alignment vertical="center"/>
    </xf>
    <xf numFmtId="0" fontId="102" fillId="6" borderId="73" applyNumberFormat="0" applyAlignment="0" applyProtection="0">
      <alignment vertical="center"/>
    </xf>
    <xf numFmtId="0" fontId="102" fillId="6" borderId="73" applyNumberFormat="0" applyAlignment="0" applyProtection="0">
      <alignment vertical="center"/>
    </xf>
    <xf numFmtId="0" fontId="102" fillId="6" borderId="73" applyNumberFormat="0" applyAlignment="0" applyProtection="0">
      <alignment vertical="center"/>
    </xf>
    <xf numFmtId="0" fontId="102" fillId="6" borderId="73" applyNumberFormat="0" applyAlignment="0" applyProtection="0">
      <alignment vertical="center"/>
    </xf>
    <xf numFmtId="0" fontId="102" fillId="6" borderId="73" applyNumberFormat="0" applyAlignment="0" applyProtection="0">
      <alignment vertical="center"/>
    </xf>
    <xf numFmtId="0" fontId="102" fillId="6" borderId="73" applyNumberFormat="0" applyAlignment="0" applyProtection="0">
      <alignment vertical="center"/>
    </xf>
    <xf numFmtId="0" fontId="14" fillId="0" borderId="0">
      <alignment vertical="center"/>
    </xf>
    <xf numFmtId="0" fontId="14" fillId="0" borderId="0">
      <alignment vertical="center"/>
    </xf>
    <xf numFmtId="0" fontId="102" fillId="6" borderId="73" applyNumberFormat="0" applyAlignment="0" applyProtection="0">
      <alignment vertical="center"/>
    </xf>
    <xf numFmtId="0" fontId="14" fillId="0" borderId="0">
      <alignment vertical="center"/>
    </xf>
    <xf numFmtId="0" fontId="14" fillId="0" borderId="0">
      <alignment vertical="center"/>
    </xf>
    <xf numFmtId="0" fontId="102" fillId="6" borderId="73" applyNumberFormat="0" applyAlignment="0" applyProtection="0">
      <alignment vertical="center"/>
    </xf>
    <xf numFmtId="0" fontId="14" fillId="0" borderId="0">
      <alignment vertical="center"/>
    </xf>
    <xf numFmtId="0" fontId="14" fillId="0" borderId="0">
      <alignment vertical="center"/>
    </xf>
    <xf numFmtId="0" fontId="102" fillId="6" borderId="73" applyNumberFormat="0" applyAlignment="0" applyProtection="0">
      <alignment vertical="center"/>
    </xf>
    <xf numFmtId="0" fontId="102" fillId="6" borderId="73" applyNumberFormat="0" applyAlignment="0" applyProtection="0">
      <alignment vertical="center"/>
    </xf>
    <xf numFmtId="0" fontId="102" fillId="6" borderId="73" applyNumberFormat="0" applyAlignment="0" applyProtection="0">
      <alignment vertical="center"/>
    </xf>
    <xf numFmtId="0" fontId="0" fillId="0" borderId="0" applyNumberFormat="0" applyFont="0" applyFill="0" applyBorder="0" applyAlignment="0" applyProtection="0"/>
    <xf numFmtId="0" fontId="102" fillId="6" borderId="73" applyNumberFormat="0" applyAlignment="0" applyProtection="0">
      <alignment vertical="center"/>
    </xf>
    <xf numFmtId="0" fontId="14" fillId="0" borderId="0">
      <alignment vertical="center"/>
    </xf>
    <xf numFmtId="0" fontId="244" fillId="13" borderId="73"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02" fillId="6" borderId="73" applyNumberFormat="0" applyAlignment="0" applyProtection="0">
      <alignment vertical="center"/>
    </xf>
    <xf numFmtId="0" fontId="102" fillId="6" borderId="73" applyNumberFormat="0" applyAlignment="0" applyProtection="0">
      <alignment vertical="center"/>
    </xf>
    <xf numFmtId="0" fontId="14" fillId="0" borderId="0">
      <alignment vertical="center"/>
    </xf>
    <xf numFmtId="0" fontId="169" fillId="13" borderId="73" applyNumberFormat="0" applyAlignment="0" applyProtection="0">
      <alignment vertical="center"/>
    </xf>
    <xf numFmtId="0" fontId="102" fillId="6" borderId="73" applyNumberFormat="0" applyAlignment="0" applyProtection="0">
      <alignment vertical="center"/>
    </xf>
    <xf numFmtId="0" fontId="14" fillId="0" borderId="0">
      <alignment vertical="center"/>
    </xf>
    <xf numFmtId="0" fontId="14" fillId="0" borderId="0">
      <alignment vertical="center"/>
    </xf>
    <xf numFmtId="0" fontId="169" fillId="13" borderId="73" applyNumberFormat="0" applyAlignment="0" applyProtection="0">
      <alignment vertical="center"/>
    </xf>
    <xf numFmtId="0" fontId="14" fillId="0" borderId="0">
      <alignment vertical="center"/>
    </xf>
    <xf numFmtId="0" fontId="14" fillId="0" borderId="0">
      <alignment vertical="center"/>
    </xf>
    <xf numFmtId="0" fontId="102" fillId="6" borderId="73" applyNumberFormat="0" applyAlignment="0" applyProtection="0">
      <alignment vertical="center"/>
    </xf>
    <xf numFmtId="0" fontId="0" fillId="0" borderId="0" applyNumberFormat="0" applyFont="0" applyFill="0" applyBorder="0" applyAlignment="0" applyProtection="0"/>
    <xf numFmtId="0" fontId="14" fillId="0" borderId="0">
      <alignment vertical="center"/>
    </xf>
    <xf numFmtId="0" fontId="169" fillId="13" borderId="73" applyNumberFormat="0" applyAlignment="0" applyProtection="0">
      <alignment vertical="center"/>
    </xf>
    <xf numFmtId="0" fontId="102" fillId="6" borderId="73" applyNumberFormat="0" applyAlignment="0" applyProtection="0">
      <alignment vertical="center"/>
    </xf>
    <xf numFmtId="0" fontId="169" fillId="13" borderId="73" applyNumberFormat="0" applyAlignment="0" applyProtection="0">
      <alignment vertical="center"/>
    </xf>
    <xf numFmtId="0" fontId="14" fillId="0" borderId="0">
      <alignment vertical="center"/>
    </xf>
    <xf numFmtId="0" fontId="14" fillId="0" borderId="0">
      <alignment vertical="center"/>
    </xf>
    <xf numFmtId="0" fontId="102" fillId="6" borderId="73" applyNumberForma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5" fillId="20" borderId="7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5" fillId="20" borderId="75" applyNumberFormat="0" applyAlignment="0" applyProtection="0">
      <alignment vertical="center"/>
    </xf>
    <xf numFmtId="0" fontId="14" fillId="0" borderId="0">
      <alignment vertical="center"/>
    </xf>
    <xf numFmtId="0" fontId="14" fillId="0" borderId="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0" fillId="0" borderId="0" applyNumberFormat="0" applyFont="0" applyFill="0" applyBorder="0" applyAlignment="0" applyProtection="0"/>
    <xf numFmtId="0" fontId="14" fillId="0" borderId="0">
      <alignment vertical="center"/>
    </xf>
    <xf numFmtId="0" fontId="177" fillId="20" borderId="7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4" fillId="0" borderId="0">
      <alignment vertical="center"/>
    </xf>
    <xf numFmtId="0" fontId="177" fillId="20" borderId="75" applyNumberFormat="0" applyAlignment="0" applyProtection="0">
      <alignment vertical="center"/>
    </xf>
    <xf numFmtId="0" fontId="115" fillId="20" borderId="75" applyNumberFormat="0" applyAlignment="0" applyProtection="0">
      <alignment vertical="center"/>
    </xf>
    <xf numFmtId="0" fontId="0" fillId="0" borderId="0" applyNumberFormat="0" applyFont="0" applyFill="0" applyBorder="0" applyAlignment="0" applyProtection="0"/>
    <xf numFmtId="0" fontId="14" fillId="0" borderId="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4" fillId="0" borderId="0">
      <alignment vertical="center"/>
    </xf>
    <xf numFmtId="0" fontId="177" fillId="20" borderId="75" applyNumberFormat="0" applyAlignment="0" applyProtection="0">
      <alignment vertical="center"/>
    </xf>
    <xf numFmtId="0" fontId="14" fillId="0" borderId="0">
      <alignment vertical="center"/>
    </xf>
    <xf numFmtId="0" fontId="115" fillId="20" borderId="75" applyNumberFormat="0" applyAlignment="0" applyProtection="0">
      <alignment vertical="center"/>
    </xf>
    <xf numFmtId="0" fontId="14" fillId="0" borderId="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0" fillId="0" borderId="0" applyNumberFormat="0" applyFont="0" applyFill="0" applyBorder="0" applyAlignment="0" applyProtection="0"/>
    <xf numFmtId="0" fontId="115" fillId="20" borderId="75" applyNumberFormat="0" applyAlignment="0" applyProtection="0">
      <alignment vertical="center"/>
    </xf>
    <xf numFmtId="0" fontId="245" fillId="20" borderId="75" applyNumberFormat="0" applyAlignment="0" applyProtection="0">
      <alignment vertical="center"/>
    </xf>
    <xf numFmtId="0" fontId="14" fillId="0" borderId="0">
      <alignment vertical="center"/>
    </xf>
    <xf numFmtId="0" fontId="14" fillId="0" borderId="0">
      <alignment vertical="center"/>
    </xf>
    <xf numFmtId="0" fontId="177" fillId="20" borderId="75" applyNumberFormat="0" applyAlignment="0" applyProtection="0">
      <alignment vertical="center"/>
    </xf>
    <xf numFmtId="0" fontId="14" fillId="0" borderId="0">
      <alignment vertical="center"/>
    </xf>
    <xf numFmtId="0" fontId="14" fillId="0" borderId="0">
      <alignment vertical="center"/>
    </xf>
    <xf numFmtId="0" fontId="115" fillId="20" borderId="75" applyNumberFormat="0" applyAlignment="0" applyProtection="0">
      <alignment vertical="center"/>
    </xf>
    <xf numFmtId="0" fontId="0" fillId="0" borderId="0" applyNumberFormat="0" applyFont="0" applyFill="0" applyBorder="0" applyAlignment="0" applyProtection="0"/>
    <xf numFmtId="0" fontId="14" fillId="0" borderId="0">
      <alignment vertical="center"/>
    </xf>
    <xf numFmtId="0" fontId="177" fillId="20" borderId="75" applyNumberFormat="0" applyAlignment="0" applyProtection="0">
      <alignment vertical="center"/>
    </xf>
    <xf numFmtId="0" fontId="115" fillId="20" borderId="75" applyNumberFormat="0" applyAlignment="0" applyProtection="0">
      <alignment vertical="center"/>
    </xf>
    <xf numFmtId="0" fontId="115" fillId="20" borderId="75" applyNumberFormat="0" applyAlignment="0" applyProtection="0">
      <alignment vertical="center"/>
    </xf>
    <xf numFmtId="0" fontId="14" fillId="0" borderId="0">
      <alignment vertical="center"/>
    </xf>
    <xf numFmtId="0" fontId="177" fillId="20" borderId="75" applyNumberFormat="0" applyAlignment="0" applyProtection="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77" fillId="20" borderId="75" applyNumberFormat="0" applyAlignment="0" applyProtection="0">
      <alignment vertical="center"/>
    </xf>
    <xf numFmtId="0" fontId="14" fillId="0" borderId="0">
      <alignment vertical="center"/>
    </xf>
    <xf numFmtId="0" fontId="0" fillId="17" borderId="71" applyNumberFormat="0" applyFont="0" applyAlignment="0" applyProtection="0">
      <alignment vertical="center"/>
    </xf>
    <xf numFmtId="0" fontId="14" fillId="0" borderId="0">
      <alignment vertical="center"/>
    </xf>
    <xf numFmtId="0" fontId="0" fillId="17" borderId="71" applyNumberFormat="0" applyFont="0" applyAlignment="0" applyProtection="0">
      <alignment vertical="center"/>
    </xf>
    <xf numFmtId="0" fontId="14" fillId="0" borderId="0">
      <alignment vertical="center"/>
    </xf>
    <xf numFmtId="0" fontId="115" fillId="20" borderId="75" applyNumberFormat="0" applyAlignment="0" applyProtection="0">
      <alignment vertical="center"/>
    </xf>
    <xf numFmtId="0" fontId="0" fillId="0" borderId="0" applyNumberFormat="0" applyFont="0" applyFill="0" applyBorder="0" applyAlignment="0" applyProtection="0"/>
    <xf numFmtId="1" fontId="1" fillId="0" borderId="19" applyFill="0" applyProtection="0">
      <alignment horizontal="center"/>
    </xf>
    <xf numFmtId="1" fontId="1" fillId="0" borderId="19" applyFill="0" applyProtection="0">
      <alignment horizontal="center"/>
    </xf>
    <xf numFmtId="1" fontId="1" fillId="0" borderId="19" applyFill="0" applyProtection="0">
      <alignment horizont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28" fillId="0" borderId="0">
      <alignment vertical="top"/>
    </xf>
    <xf numFmtId="0" fontId="128" fillId="0" borderId="0">
      <alignment vertical="top"/>
    </xf>
    <xf numFmtId="0" fontId="128" fillId="0" borderId="0">
      <alignment vertical="top"/>
    </xf>
    <xf numFmtId="0" fontId="0" fillId="0" borderId="0" applyNumberFormat="0" applyFont="0" applyFill="0" applyBorder="0" applyAlignment="0" applyProtection="0"/>
    <xf numFmtId="0" fontId="128" fillId="0" borderId="0">
      <alignment vertical="top"/>
    </xf>
    <xf numFmtId="0" fontId="14" fillId="0" borderId="0">
      <alignment vertical="center"/>
    </xf>
    <xf numFmtId="0" fontId="128" fillId="0" borderId="0">
      <alignment vertical="top"/>
    </xf>
    <xf numFmtId="0" fontId="89" fillId="0" borderId="0"/>
    <xf numFmtId="0" fontId="128" fillId="0" borderId="0">
      <alignment vertical="top"/>
    </xf>
    <xf numFmtId="0" fontId="128" fillId="0" borderId="0">
      <alignment vertical="top"/>
    </xf>
    <xf numFmtId="0" fontId="0" fillId="0" borderId="0"/>
    <xf numFmtId="0" fontId="0" fillId="0" borderId="0"/>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 fillId="0" borderId="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0" borderId="0"/>
    <xf numFmtId="0" fontId="0" fillId="0" borderId="0"/>
    <xf numFmtId="0" fontId="1" fillId="0" borderId="0"/>
    <xf numFmtId="0" fontId="14" fillId="0" borderId="0">
      <alignment vertical="center"/>
    </xf>
    <xf numFmtId="0" fontId="14" fillId="0" borderId="0">
      <alignment vertical="center"/>
    </xf>
    <xf numFmtId="0" fontId="1" fillId="0" borderId="0"/>
    <xf numFmtId="0" fontId="14" fillId="0" borderId="0">
      <alignment vertical="center"/>
    </xf>
    <xf numFmtId="0" fontId="14" fillId="0" borderId="0">
      <alignment vertical="center"/>
    </xf>
    <xf numFmtId="0" fontId="1" fillId="0" borderId="0" applyNumberFormat="0" applyFill="0" applyBorder="0" applyAlignment="0" applyProtection="0"/>
    <xf numFmtId="0" fontId="1" fillId="0" borderId="0" applyNumberFormat="0" applyFill="0" applyBorder="0" applyAlignment="0" applyProtection="0"/>
    <xf numFmtId="0" fontId="14" fillId="0" borderId="0">
      <alignment vertical="center"/>
    </xf>
    <xf numFmtId="0" fontId="14" fillId="0" borderId="0">
      <alignment vertical="center"/>
    </xf>
    <xf numFmtId="0" fontId="1" fillId="0" borderId="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246" fillId="0" borderId="0"/>
    <xf numFmtId="40" fontId="171" fillId="0" borderId="0" applyFont="0" applyFill="0" applyBorder="0" applyAlignment="0" applyProtection="0"/>
    <xf numFmtId="38" fontId="171" fillId="0" borderId="0" applyFont="0" applyFill="0" applyBorder="0" applyAlignment="0" applyProtection="0"/>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17" borderId="71" applyNumberFormat="0" applyFont="0" applyAlignment="0" applyProtection="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14" fillId="0" borderId="0">
      <alignment vertical="center"/>
    </xf>
    <xf numFmtId="0" fontId="0" fillId="17" borderId="71" applyNumberFormat="0" applyFont="0" applyAlignment="0" applyProtection="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98" fillId="17" borderId="71" applyNumberFormat="0" applyFont="0" applyAlignment="0" applyProtection="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17" borderId="71" applyNumberFormat="0" applyFont="0" applyAlignment="0" applyProtection="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98" fillId="17" borderId="71" applyNumberFormat="0" applyFont="0" applyAlignment="0" applyProtection="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98"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0" borderId="0" applyNumberFormat="0" applyFont="0" applyFill="0" applyBorder="0" applyAlignment="0" applyProtection="0"/>
    <xf numFmtId="0" fontId="98" fillId="17" borderId="71" applyNumberFormat="0" applyFon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98" fillId="17" borderId="71" applyNumberFormat="0" applyFont="0" applyAlignment="0" applyProtection="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98"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98" fillId="17" borderId="71" applyNumberFormat="0" applyFont="0" applyAlignment="0" applyProtection="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2"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98" fillId="17" borderId="71" applyNumberFormat="0" applyFont="0" applyAlignment="0" applyProtection="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14" fillId="0" borderId="0">
      <alignment vertical="center"/>
    </xf>
    <xf numFmtId="0" fontId="98"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0" fillId="0" borderId="0" applyNumberFormat="0" applyFont="0" applyFill="0" applyBorder="0" applyAlignment="0" applyProtection="0"/>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0" fillId="17" borderId="71" applyNumberFormat="0" applyFont="0" applyAlignment="0" applyProtection="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17" borderId="71" applyNumberFormat="0" applyFont="0" applyAlignment="0" applyProtection="0">
      <alignment vertical="center"/>
    </xf>
    <xf numFmtId="0" fontId="0" fillId="17" borderId="71" applyNumberFormat="0" applyFont="0" applyAlignment="0" applyProtection="0">
      <alignment vertical="center"/>
    </xf>
    <xf numFmtId="0" fontId="14" fillId="0" borderId="0">
      <alignment vertical="center"/>
    </xf>
    <xf numFmtId="0" fontId="14" fillId="0" borderId="0">
      <alignment vertical="center"/>
    </xf>
    <xf numFmtId="0" fontId="0" fillId="17" borderId="71" applyNumberFormat="0" applyFont="0" applyAlignment="0" applyProtection="0">
      <alignment vertical="center"/>
    </xf>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7" applyNumberFormat="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7" applyNumberFormat="0"/>
    <xf numFmtId="0" fontId="1" fillId="0" borderId="7" applyNumberFormat="0"/>
    <xf numFmtId="0" fontId="14" fillId="0" borderId="0">
      <alignment vertical="center"/>
    </xf>
    <xf numFmtId="0" fontId="1" fillId="0" borderId="7" applyNumberFormat="0"/>
    <xf numFmtId="0" fontId="14" fillId="0" borderId="0">
      <alignment vertical="center"/>
    </xf>
    <xf numFmtId="237" fontId="1" fillId="0" borderId="7" applyNumberFormat="0"/>
    <xf numFmtId="0" fontId="14" fillId="0" borderId="0">
      <alignment vertical="center"/>
    </xf>
    <xf numFmtId="0" fontId="0" fillId="0" borderId="0" applyNumberFormat="0" applyFont="0" applyFill="0" applyBorder="0" applyAlignment="0" applyProtection="0"/>
    <xf numFmtId="237" fontId="1" fillId="0" borderId="7" applyNumberFormat="0"/>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1" fillId="0" borderId="7" applyNumberFormat="0"/>
    <xf numFmtId="0" fontId="0" fillId="0" borderId="0" applyNumberFormat="0" applyFont="0" applyFill="0" applyBorder="0" applyAlignment="0" applyProtection="0"/>
    <xf numFmtId="0" fontId="0" fillId="0" borderId="0" applyNumberFormat="0" applyFont="0" applyFill="0" applyBorder="0" applyAlignment="0" applyProtection="0"/>
    <xf numFmtId="0" fontId="14" fillId="0" borderId="0">
      <alignment vertical="center"/>
    </xf>
    <xf numFmtId="237" fontId="1" fillId="0" borderId="7" applyNumberFormat="0"/>
    <xf numFmtId="237" fontId="1" fillId="0" borderId="7" applyNumberFormat="0"/>
    <xf numFmtId="237" fontId="1" fillId="0" borderId="7" applyNumberFormat="0"/>
    <xf numFmtId="237" fontId="1" fillId="0" borderId="7" applyNumberFormat="0"/>
    <xf numFmtId="0" fontId="0" fillId="0" borderId="0" applyNumberFormat="0" applyFont="0" applyFill="0" applyBorder="0" applyAlignment="0" applyProtection="0"/>
    <xf numFmtId="237" fontId="1" fillId="0" borderId="7" applyNumberFormat="0"/>
    <xf numFmtId="237" fontId="1" fillId="0" borderId="7" applyNumberFormat="0"/>
    <xf numFmtId="0" fontId="1" fillId="0" borderId="7" applyNumberFormat="0"/>
    <xf numFmtId="0" fontId="1" fillId="0" borderId="7" applyNumberFormat="0"/>
    <xf numFmtId="0" fontId="1" fillId="0" borderId="7" applyNumberFormat="0"/>
    <xf numFmtId="0" fontId="0" fillId="0" borderId="0" applyNumberFormat="0" applyFont="0" applyFill="0" applyBorder="0" applyAlignment="0" applyProtection="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4" fillId="0" borderId="0">
      <alignment vertical="center"/>
    </xf>
    <xf numFmtId="0" fontId="0" fillId="0" borderId="0" applyNumberFormat="0" applyFont="0" applyFill="0" applyBorder="0" applyAlignment="0" applyProtection="0"/>
    <xf numFmtId="0" fontId="1" fillId="0" borderId="0">
      <protection locked="0"/>
    </xf>
    <xf numFmtId="0" fontId="0" fillId="0" borderId="0" applyNumberFormat="0" applyFont="0" applyFill="0" applyBorder="0" applyAlignment="0" applyProtection="0"/>
    <xf numFmtId="0" fontId="0" fillId="0" borderId="0" applyNumberFormat="0" applyFont="0" applyFill="0" applyBorder="0" applyAlignment="0" applyProtection="0"/>
    <xf numFmtId="0" fontId="1" fillId="0" borderId="0"/>
    <xf numFmtId="0" fontId="14" fillId="0" borderId="0"/>
    <xf numFmtId="0" fontId="247" fillId="0" borderId="0">
      <alignment vertical="center"/>
    </xf>
    <xf numFmtId="0" fontId="14" fillId="0" borderId="0">
      <alignment vertical="center"/>
    </xf>
  </cellStyleXfs>
  <cellXfs count="1012">
    <xf numFmtId="0" fontId="0" fillId="0" borderId="0" xfId="0"/>
    <xf numFmtId="0" fontId="1" fillId="0" borderId="0" xfId="17790"/>
    <xf numFmtId="0" fontId="2" fillId="2" borderId="0" xfId="17790" applyFont="1" applyFill="1"/>
    <xf numFmtId="0" fontId="1" fillId="2" borderId="0" xfId="17790" applyFill="1"/>
    <xf numFmtId="0" fontId="1" fillId="3" borderId="1" xfId="17790" applyFill="1" applyBorder="1"/>
    <xf numFmtId="0" fontId="3" fillId="4" borderId="2" xfId="17790" applyFont="1" applyFill="1" applyBorder="1" applyAlignment="1">
      <alignment horizontal="center"/>
    </xf>
    <xf numFmtId="0" fontId="4" fillId="5" borderId="3" xfId="17790" applyFont="1" applyFill="1" applyBorder="1" applyAlignment="1">
      <alignment horizontal="center"/>
    </xf>
    <xf numFmtId="0" fontId="3" fillId="4" borderId="3" xfId="17790" applyFont="1" applyFill="1" applyBorder="1" applyAlignment="1">
      <alignment horizontal="center"/>
    </xf>
    <xf numFmtId="0" fontId="3" fillId="4" borderId="4" xfId="17790" applyFont="1" applyFill="1" applyBorder="1" applyAlignment="1">
      <alignment horizontal="center"/>
    </xf>
    <xf numFmtId="0" fontId="1" fillId="3" borderId="5" xfId="17790" applyFill="1" applyBorder="1"/>
    <xf numFmtId="0" fontId="1" fillId="3" borderId="6" xfId="17790" applyFill="1" applyBorder="1"/>
    <xf numFmtId="0" fontId="5" fillId="0" borderId="0" xfId="0" applyFont="1" applyAlignment="1">
      <alignment vertical="center"/>
    </xf>
    <xf numFmtId="0" fontId="6" fillId="0" borderId="0" xfId="0" applyFont="1" applyAlignment="1">
      <alignment horizontal="center" vertical="center"/>
    </xf>
    <xf numFmtId="0" fontId="6" fillId="0" borderId="0" xfId="0" applyFont="1" applyAlignment="1">
      <alignment vertical="center"/>
    </xf>
    <xf numFmtId="278" fontId="7" fillId="6" borderId="0" xfId="90" applyNumberFormat="1" applyFill="1" applyAlignment="1" applyProtection="1">
      <alignment horizontal="left" vertical="center" shrinkToFit="1"/>
      <protection locked="0" hidden="1"/>
    </xf>
    <xf numFmtId="0" fontId="8" fillId="0" borderId="0" xfId="90" applyFont="1" applyAlignment="1" applyProtection="1">
      <alignment horizontal="left" vertical="center" wrapText="1"/>
    </xf>
    <xf numFmtId="0" fontId="6" fillId="0" borderId="0" xfId="0" applyFont="1" applyAlignment="1">
      <alignment horizontal="center" vertical="center" wrapText="1"/>
    </xf>
    <xf numFmtId="0" fontId="9" fillId="0" borderId="0" xfId="0" applyFont="1" applyAlignment="1">
      <alignment horizontal="center" vertical="center" wrapText="1"/>
    </xf>
    <xf numFmtId="0" fontId="5" fillId="0" borderId="0" xfId="0" applyFont="1" applyAlignment="1">
      <alignment horizontal="center" vertical="center" wrapText="1"/>
    </xf>
    <xf numFmtId="279" fontId="6" fillId="0" borderId="0" xfId="0" applyNumberFormat="1" applyFont="1" applyAlignment="1">
      <alignment horizontal="center" vertical="center"/>
    </xf>
    <xf numFmtId="279" fontId="6" fillId="0" borderId="0" xfId="0" applyNumberFormat="1" applyFont="1" applyAlignment="1">
      <alignment vertical="center"/>
    </xf>
    <xf numFmtId="0" fontId="2" fillId="0" borderId="7" xfId="0" applyFont="1" applyBorder="1" applyAlignment="1">
      <alignment horizontal="center" vertical="center"/>
    </xf>
    <xf numFmtId="0" fontId="2" fillId="0" borderId="7" xfId="0" applyFont="1" applyBorder="1" applyAlignment="1">
      <alignment horizontal="center" vertical="center" wrapText="1"/>
    </xf>
    <xf numFmtId="0" fontId="6" fillId="0" borderId="7" xfId="0" applyFont="1" applyBorder="1" applyAlignment="1">
      <alignment horizontal="center" vertical="center"/>
    </xf>
    <xf numFmtId="0" fontId="6" fillId="0" borderId="7" xfId="0" applyFont="1" applyBorder="1" applyAlignment="1">
      <alignment horizontal="left" vertical="center"/>
    </xf>
    <xf numFmtId="14" fontId="6" fillId="0" borderId="7" xfId="0" applyNumberFormat="1" applyFont="1" applyBorder="1" applyAlignment="1">
      <alignment horizontal="center" vertical="center"/>
    </xf>
    <xf numFmtId="43" fontId="6" fillId="0" borderId="7" xfId="0" applyNumberFormat="1" applyFont="1" applyBorder="1" applyAlignment="1">
      <alignment horizontal="right" vertical="center"/>
    </xf>
    <xf numFmtId="0" fontId="2" fillId="0" borderId="8" xfId="0" applyFont="1" applyBorder="1" applyAlignment="1">
      <alignment horizontal="center" vertical="center"/>
    </xf>
    <xf numFmtId="0" fontId="6" fillId="0" borderId="9" xfId="0" applyFont="1" applyBorder="1" applyAlignment="1">
      <alignment horizontal="center" vertical="center"/>
    </xf>
    <xf numFmtId="49" fontId="6" fillId="0" borderId="0" xfId="0" applyNumberFormat="1" applyFont="1" applyAlignment="1">
      <alignment vertical="center"/>
    </xf>
    <xf numFmtId="0" fontId="6" fillId="0" borderId="0" xfId="0" applyNumberFormat="1" applyFont="1" applyAlignment="1">
      <alignment horizontal="center" vertical="center"/>
    </xf>
    <xf numFmtId="0" fontId="2" fillId="0" borderId="0" xfId="0" applyFont="1" applyAlignment="1">
      <alignment horizontal="right" vertical="center"/>
    </xf>
    <xf numFmtId="0" fontId="6" fillId="0" borderId="7" xfId="0" applyFont="1" applyBorder="1" applyAlignment="1">
      <alignment vertical="center"/>
    </xf>
    <xf numFmtId="0" fontId="8" fillId="0" borderId="0" xfId="90" applyFont="1" applyAlignment="1" applyProtection="1">
      <alignment horizontal="left" vertical="center"/>
    </xf>
    <xf numFmtId="0" fontId="5" fillId="0" borderId="0" xfId="0" applyFont="1" applyAlignment="1">
      <alignment horizontal="center" vertical="center"/>
    </xf>
    <xf numFmtId="43" fontId="6" fillId="0" borderId="7" xfId="0" applyNumberFormat="1" applyFont="1" applyBorder="1" applyAlignment="1">
      <alignment vertical="center"/>
    </xf>
    <xf numFmtId="0" fontId="2" fillId="0" borderId="5" xfId="0" applyFont="1" applyBorder="1" applyAlignment="1">
      <alignment horizontal="center" vertical="center"/>
    </xf>
    <xf numFmtId="0" fontId="2" fillId="0" borderId="10" xfId="0" applyFont="1" applyBorder="1" applyAlignment="1">
      <alignment horizontal="center" vertical="center"/>
    </xf>
    <xf numFmtId="14" fontId="6" fillId="0" borderId="7" xfId="0" applyNumberFormat="1" applyFont="1" applyBorder="1" applyAlignment="1">
      <alignment horizontal="right" vertical="center"/>
    </xf>
    <xf numFmtId="0" fontId="6" fillId="0" borderId="7" xfId="0" applyFont="1" applyBorder="1" applyAlignment="1">
      <alignment horizontal="right" vertical="center"/>
    </xf>
    <xf numFmtId="0" fontId="6" fillId="0" borderId="9" xfId="0" applyFont="1" applyBorder="1" applyAlignment="1">
      <alignment horizontal="right"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9" fillId="0" borderId="0" xfId="0" applyFont="1" applyAlignment="1">
      <alignment horizontal="center" vertical="center"/>
    </xf>
    <xf numFmtId="0" fontId="2" fillId="0" borderId="9" xfId="0" applyFont="1" applyBorder="1" applyAlignment="1">
      <alignment horizontal="center" vertical="center"/>
    </xf>
    <xf numFmtId="0" fontId="10" fillId="0" borderId="7" xfId="0" applyFont="1" applyBorder="1" applyAlignment="1">
      <alignment vertical="center"/>
    </xf>
    <xf numFmtId="0" fontId="10" fillId="0" borderId="0" xfId="0" applyFont="1" applyAlignment="1">
      <alignment vertical="center"/>
    </xf>
    <xf numFmtId="0" fontId="6" fillId="0" borderId="7" xfId="0" applyNumberFormat="1" applyFont="1" applyBorder="1" applyAlignment="1">
      <alignment horizontal="right" vertical="center"/>
    </xf>
    <xf numFmtId="0" fontId="2" fillId="0" borderId="0" xfId="0" applyFont="1" applyAlignment="1">
      <alignment horizontal="center" vertical="center"/>
    </xf>
    <xf numFmtId="49" fontId="6" fillId="0" borderId="0" xfId="0" applyNumberFormat="1" applyFont="1" applyBorder="1" applyAlignment="1">
      <alignment horizontal="right" vertical="center"/>
    </xf>
    <xf numFmtId="49" fontId="6" fillId="0" borderId="7" xfId="0" applyNumberFormat="1" applyFont="1" applyBorder="1" applyAlignment="1">
      <alignment horizontal="center" vertical="center"/>
    </xf>
    <xf numFmtId="49" fontId="6" fillId="0" borderId="8" xfId="0" applyNumberFormat="1" applyFont="1" applyBorder="1" applyAlignment="1">
      <alignment horizontal="center" vertical="center"/>
    </xf>
    <xf numFmtId="0" fontId="6" fillId="0" borderId="8" xfId="0" applyFont="1" applyBorder="1" applyAlignment="1">
      <alignment vertical="center"/>
    </xf>
    <xf numFmtId="43" fontId="6" fillId="0" borderId="10" xfId="0" applyNumberFormat="1" applyFont="1" applyBorder="1" applyAlignment="1">
      <alignment horizontal="right" vertical="center"/>
    </xf>
    <xf numFmtId="49" fontId="6" fillId="0" borderId="7" xfId="0" applyNumberFormat="1" applyFont="1" applyBorder="1" applyAlignment="1">
      <alignment vertical="center"/>
    </xf>
    <xf numFmtId="180" fontId="11" fillId="0" borderId="0" xfId="0" applyNumberFormat="1" applyFont="1" applyAlignment="1">
      <alignment vertical="center"/>
    </xf>
    <xf numFmtId="180" fontId="11" fillId="0" borderId="0" xfId="0" applyNumberFormat="1" applyFont="1" applyAlignment="1">
      <alignment horizontal="center" vertical="center"/>
    </xf>
    <xf numFmtId="0" fontId="7" fillId="6" borderId="0" xfId="90" applyNumberFormat="1" applyFill="1" applyAlignment="1" applyProtection="1">
      <alignment horizontal="center" vertical="center" shrinkToFit="1"/>
      <protection locked="0" hidden="1"/>
    </xf>
    <xf numFmtId="0" fontId="11" fillId="0" borderId="0" xfId="0" applyNumberFormat="1" applyFont="1" applyAlignment="1">
      <alignment horizontal="left" vertical="center"/>
    </xf>
    <xf numFmtId="0" fontId="11" fillId="0" borderId="7" xfId="0" applyNumberFormat="1" applyFont="1" applyBorder="1" applyAlignment="1">
      <alignment horizontal="center" vertical="center"/>
    </xf>
    <xf numFmtId="180" fontId="11" fillId="0" borderId="7" xfId="0" applyNumberFormat="1" applyFont="1" applyBorder="1" applyAlignment="1">
      <alignment horizontal="center" vertical="center"/>
    </xf>
    <xf numFmtId="180" fontId="11" fillId="0" borderId="7" xfId="0" applyNumberFormat="1" applyFont="1" applyBorder="1" applyAlignment="1">
      <alignment vertical="center"/>
    </xf>
    <xf numFmtId="280" fontId="2" fillId="0" borderId="7" xfId="11479" applyNumberFormat="1" applyFont="1" applyBorder="1" applyAlignment="1">
      <alignment horizontal="right" vertical="center" shrinkToFit="1"/>
    </xf>
    <xf numFmtId="180" fontId="11" fillId="0" borderId="8" xfId="0" applyNumberFormat="1" applyFont="1" applyBorder="1" applyAlignment="1">
      <alignment vertical="center"/>
    </xf>
    <xf numFmtId="180" fontId="11" fillId="0" borderId="9" xfId="0" applyNumberFormat="1" applyFont="1" applyBorder="1" applyAlignment="1">
      <alignment vertical="center"/>
    </xf>
    <xf numFmtId="180" fontId="6" fillId="0" borderId="0" xfId="0" applyNumberFormat="1" applyFont="1" applyAlignment="1">
      <alignment vertical="center"/>
    </xf>
    <xf numFmtId="0" fontId="11" fillId="0" borderId="0" xfId="0" applyFont="1" applyAlignment="1">
      <alignment vertical="center"/>
    </xf>
    <xf numFmtId="0" fontId="11" fillId="0" borderId="0" xfId="0" applyFont="1" applyAlignment="1">
      <alignment horizontal="center" vertical="center"/>
    </xf>
    <xf numFmtId="279" fontId="11" fillId="0" borderId="0" xfId="0" applyNumberFormat="1" applyFont="1" applyAlignment="1">
      <alignment horizontal="center" vertical="center"/>
    </xf>
    <xf numFmtId="279" fontId="11" fillId="0" borderId="0" xfId="0" applyNumberFormat="1" applyFont="1" applyAlignment="1">
      <alignment vertical="center"/>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0" fontId="11" fillId="0" borderId="7" xfId="0" applyFont="1" applyBorder="1" applyAlignment="1">
      <alignment horizontal="left" vertical="center"/>
    </xf>
    <xf numFmtId="14" fontId="11" fillId="0" borderId="7" xfId="0" applyNumberFormat="1" applyFont="1" applyBorder="1" applyAlignment="1">
      <alignment horizontal="center" vertical="center"/>
    </xf>
    <xf numFmtId="43" fontId="11" fillId="0" borderId="7" xfId="0" applyNumberFormat="1" applyFont="1" applyBorder="1" applyAlignment="1">
      <alignment horizontal="right" vertical="center"/>
    </xf>
    <xf numFmtId="280" fontId="11" fillId="0" borderId="7" xfId="0" applyNumberFormat="1" applyFont="1" applyBorder="1" applyAlignment="1">
      <alignment horizontal="right"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49" fontId="11" fillId="0" borderId="0" xfId="0" applyNumberFormat="1" applyFont="1" applyAlignment="1">
      <alignment vertical="center"/>
    </xf>
    <xf numFmtId="0" fontId="11" fillId="0" borderId="0" xfId="0" applyNumberFormat="1" applyFont="1" applyAlignment="1">
      <alignment horizontal="center" vertical="center"/>
    </xf>
    <xf numFmtId="0" fontId="11" fillId="0" borderId="0" xfId="0" applyFont="1" applyAlignment="1">
      <alignment horizontal="right" vertical="center"/>
    </xf>
    <xf numFmtId="0" fontId="11" fillId="0" borderId="7" xfId="0" applyFont="1" applyBorder="1" applyAlignment="1">
      <alignment vertical="center"/>
    </xf>
    <xf numFmtId="0" fontId="12" fillId="0" borderId="0" xfId="0" applyFont="1" applyAlignment="1">
      <alignment vertical="center"/>
    </xf>
    <xf numFmtId="0" fontId="12" fillId="0" borderId="0" xfId="0" applyFont="1" applyAlignment="1">
      <alignment horizontal="center" vertical="center" wrapText="1"/>
    </xf>
    <xf numFmtId="0" fontId="11" fillId="0" borderId="7" xfId="0" applyFont="1" applyFill="1" applyBorder="1" applyAlignment="1">
      <alignment vertical="center"/>
    </xf>
    <xf numFmtId="43" fontId="6" fillId="0" borderId="0" xfId="0" applyNumberFormat="1" applyFont="1" applyAlignment="1">
      <alignment vertical="center"/>
    </xf>
    <xf numFmtId="49" fontId="11" fillId="0" borderId="0" xfId="0" applyNumberFormat="1" applyFont="1" applyBorder="1" applyAlignment="1">
      <alignment horizontal="right" vertical="center"/>
    </xf>
    <xf numFmtId="49" fontId="11" fillId="0" borderId="7" xfId="0" applyNumberFormat="1" applyFont="1" applyBorder="1" applyAlignment="1">
      <alignment horizontal="center" vertical="center"/>
    </xf>
    <xf numFmtId="49" fontId="11" fillId="0" borderId="8" xfId="0" applyNumberFormat="1" applyFont="1" applyBorder="1" applyAlignment="1">
      <alignment horizontal="center" vertical="center"/>
    </xf>
    <xf numFmtId="43" fontId="11" fillId="0" borderId="10" xfId="0" applyNumberFormat="1" applyFont="1" applyBorder="1" applyAlignment="1">
      <alignment horizontal="right" vertical="center"/>
    </xf>
    <xf numFmtId="49" fontId="11" fillId="0" borderId="7" xfId="0" applyNumberFormat="1" applyFont="1" applyBorder="1" applyAlignment="1">
      <alignment vertical="center"/>
    </xf>
    <xf numFmtId="0" fontId="7" fillId="0" borderId="0" xfId="90" applyAlignment="1" applyProtection="1"/>
    <xf numFmtId="0" fontId="2" fillId="0" borderId="7" xfId="0" applyFont="1" applyBorder="1" applyAlignment="1">
      <alignment horizontal="left" vertical="center"/>
    </xf>
    <xf numFmtId="278" fontId="8" fillId="6" borderId="0" xfId="90" applyNumberFormat="1" applyFont="1" applyFill="1" applyAlignment="1" applyProtection="1">
      <alignment horizontal="left" vertical="center" shrinkToFit="1"/>
      <protection locked="0" hidden="1"/>
    </xf>
    <xf numFmtId="0" fontId="6" fillId="0" borderId="7" xfId="0" applyNumberFormat="1" applyFont="1" applyBorder="1" applyAlignment="1">
      <alignment horizontal="center" vertical="center"/>
    </xf>
    <xf numFmtId="0" fontId="0" fillId="0" borderId="0" xfId="14984"/>
    <xf numFmtId="279" fontId="6" fillId="0" borderId="0" xfId="14984" applyNumberFormat="1" applyFont="1" applyAlignment="1">
      <alignment horizontal="center" vertical="center"/>
    </xf>
    <xf numFmtId="0" fontId="9" fillId="0" borderId="0" xfId="14984" applyFont="1" applyAlignment="1">
      <alignment horizontal="center" vertical="center" wrapText="1"/>
    </xf>
    <xf numFmtId="0" fontId="5" fillId="0" borderId="0" xfId="14984" applyFont="1" applyAlignment="1">
      <alignment horizontal="center" vertical="center" wrapText="1"/>
    </xf>
    <xf numFmtId="279" fontId="2" fillId="0" borderId="0" xfId="14984" applyNumberFormat="1" applyFont="1" applyAlignment="1">
      <alignment horizontal="center" vertical="center"/>
    </xf>
    <xf numFmtId="0" fontId="6" fillId="0" borderId="0" xfId="14984" applyFont="1" applyAlignment="1">
      <alignment vertical="center"/>
    </xf>
    <xf numFmtId="0" fontId="2" fillId="0" borderId="7" xfId="14984" applyFont="1" applyBorder="1" applyAlignment="1">
      <alignment horizontal="center" vertical="center" wrapText="1"/>
    </xf>
    <xf numFmtId="0" fontId="2" fillId="0" borderId="7" xfId="14984" applyFont="1" applyBorder="1" applyAlignment="1">
      <alignment horizontal="left" vertical="center" wrapText="1"/>
    </xf>
    <xf numFmtId="0" fontId="6" fillId="0" borderId="7" xfId="14984" applyFont="1" applyBorder="1" applyAlignment="1">
      <alignment horizontal="center" vertical="center"/>
    </xf>
    <xf numFmtId="14" fontId="6" fillId="0" borderId="7" xfId="14984" applyNumberFormat="1" applyFont="1" applyBorder="1" applyAlignment="1">
      <alignment horizontal="center" vertical="center"/>
    </xf>
    <xf numFmtId="0" fontId="2" fillId="0" borderId="8" xfId="14984" applyFont="1" applyBorder="1" applyAlignment="1">
      <alignment horizontal="center" vertical="center"/>
    </xf>
    <xf numFmtId="0" fontId="2" fillId="0" borderId="14" xfId="14984" applyFont="1" applyBorder="1" applyAlignment="1">
      <alignment horizontal="center" vertical="center"/>
    </xf>
    <xf numFmtId="49" fontId="2" fillId="0" borderId="12" xfId="14984" applyNumberFormat="1" applyFont="1" applyBorder="1" applyAlignment="1">
      <alignment horizontal="left" vertical="center"/>
    </xf>
    <xf numFmtId="49" fontId="6" fillId="0" borderId="0" xfId="14984" applyNumberFormat="1" applyFont="1" applyAlignment="1">
      <alignment vertical="center"/>
    </xf>
    <xf numFmtId="0" fontId="6" fillId="0" borderId="0" xfId="14984" applyNumberFormat="1" applyFont="1" applyAlignment="1">
      <alignment horizontal="center" vertical="center"/>
    </xf>
    <xf numFmtId="0" fontId="6" fillId="0" borderId="0" xfId="14984" applyNumberFormat="1" applyFont="1" applyAlignment="1">
      <alignment horizontal="right" vertical="center"/>
    </xf>
    <xf numFmtId="0" fontId="2" fillId="0" borderId="0" xfId="14984" applyFont="1" applyAlignment="1">
      <alignment horizontal="right" vertical="center"/>
    </xf>
    <xf numFmtId="0" fontId="2" fillId="0" borderId="9" xfId="14984" applyFont="1" applyBorder="1" applyAlignment="1">
      <alignment horizontal="center" vertical="center" wrapText="1"/>
    </xf>
    <xf numFmtId="43" fontId="6" fillId="0" borderId="7" xfId="14984" applyNumberFormat="1" applyFont="1" applyBorder="1" applyAlignment="1">
      <alignment horizontal="right" vertical="center"/>
    </xf>
    <xf numFmtId="43" fontId="6" fillId="0" borderId="9" xfId="14984" applyNumberFormat="1" applyFont="1" applyBorder="1" applyAlignment="1">
      <alignment horizontal="right" vertical="center"/>
    </xf>
    <xf numFmtId="0" fontId="6" fillId="0" borderId="7" xfId="14984" applyFont="1" applyBorder="1" applyAlignment="1">
      <alignment vertical="center"/>
    </xf>
    <xf numFmtId="0" fontId="2" fillId="0" borderId="7" xfId="0" applyFont="1" applyFill="1" applyBorder="1" applyAlignment="1">
      <alignment horizontal="center" vertical="center" wrapText="1"/>
    </xf>
    <xf numFmtId="0" fontId="6" fillId="0" borderId="7" xfId="0" applyFont="1" applyFill="1" applyBorder="1" applyAlignment="1">
      <alignment horizontal="left" vertical="center"/>
    </xf>
    <xf numFmtId="0" fontId="2" fillId="0" borderId="14" xfId="0" applyFont="1" applyBorder="1" applyAlignment="1">
      <alignment horizontal="center" vertical="center"/>
    </xf>
    <xf numFmtId="0" fontId="6" fillId="0" borderId="0" xfId="0" applyNumberFormat="1" applyFont="1" applyAlignment="1">
      <alignment vertical="center"/>
    </xf>
    <xf numFmtId="0" fontId="2" fillId="0" borderId="7" xfId="0" applyFont="1" applyBorder="1" applyAlignment="1">
      <alignment vertical="center"/>
    </xf>
    <xf numFmtId="49" fontId="6" fillId="0" borderId="7" xfId="0" applyNumberFormat="1" applyFont="1" applyBorder="1" applyAlignment="1">
      <alignment horizontal="left" vertical="center"/>
    </xf>
    <xf numFmtId="49" fontId="13" fillId="0" borderId="7" xfId="0" applyNumberFormat="1" applyFont="1" applyBorder="1" applyAlignment="1">
      <alignment horizontal="left" vertical="center"/>
    </xf>
    <xf numFmtId="49" fontId="6" fillId="0" borderId="9" xfId="0" applyNumberFormat="1" applyFont="1" applyBorder="1" applyAlignment="1">
      <alignment horizontal="center" vertical="center"/>
    </xf>
    <xf numFmtId="0" fontId="2" fillId="7" borderId="7" xfId="1645" applyFont="1" applyFill="1" applyBorder="1" applyAlignment="1">
      <alignment horizontal="center" vertical="center"/>
    </xf>
    <xf numFmtId="0" fontId="6" fillId="7" borderId="7" xfId="1645" applyFont="1" applyFill="1" applyBorder="1" applyAlignment="1">
      <alignment horizontal="center" vertical="center"/>
    </xf>
    <xf numFmtId="0" fontId="6" fillId="7" borderId="7" xfId="0" applyFont="1" applyFill="1" applyBorder="1" applyAlignment="1">
      <alignment horizontal="left" vertical="center"/>
    </xf>
    <xf numFmtId="0" fontId="6" fillId="7" borderId="7" xfId="0" applyFont="1" applyFill="1" applyBorder="1" applyAlignment="1">
      <alignment horizontal="center" vertical="center"/>
    </xf>
    <xf numFmtId="0" fontId="2" fillId="0" borderId="7" xfId="14975" applyFont="1" applyBorder="1" applyAlignment="1">
      <alignment horizontal="center" vertical="center" wrapText="1"/>
    </xf>
    <xf numFmtId="0" fontId="6" fillId="0" borderId="7" xfId="14975" applyFont="1" applyBorder="1" applyAlignment="1">
      <alignment horizontal="center" vertical="center" wrapText="1"/>
    </xf>
    <xf numFmtId="0" fontId="6" fillId="0" borderId="8" xfId="14975" applyFont="1" applyBorder="1" applyAlignment="1">
      <alignment horizontal="center" vertical="center" wrapText="1"/>
    </xf>
    <xf numFmtId="0" fontId="6" fillId="0" borderId="9" xfId="14975" applyFont="1" applyBorder="1" applyAlignment="1">
      <alignment horizontal="center" vertical="center" wrapText="1"/>
    </xf>
    <xf numFmtId="0" fontId="2" fillId="0" borderId="5"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14" fillId="0" borderId="0" xfId="0" applyFont="1"/>
    <xf numFmtId="0" fontId="11" fillId="8" borderId="0" xfId="0" applyFont="1" applyFill="1" applyAlignment="1">
      <alignment vertical="center"/>
    </xf>
    <xf numFmtId="0" fontId="11" fillId="0" borderId="9" xfId="0" applyFont="1" applyBorder="1" applyAlignment="1">
      <alignment horizontal="left" vertical="center"/>
    </xf>
    <xf numFmtId="0" fontId="11" fillId="8" borderId="7" xfId="0" applyFont="1" applyFill="1" applyBorder="1" applyAlignment="1">
      <alignment horizontal="center" vertical="center"/>
    </xf>
    <xf numFmtId="0" fontId="11" fillId="8" borderId="7" xfId="0" applyFont="1" applyFill="1" applyBorder="1" applyAlignment="1">
      <alignment horizontal="left" vertical="center"/>
    </xf>
    <xf numFmtId="14" fontId="11" fillId="8" borderId="7" xfId="0" applyNumberFormat="1" applyFont="1" applyFill="1" applyBorder="1" applyAlignment="1">
      <alignment horizontal="center" vertical="center"/>
    </xf>
    <xf numFmtId="43" fontId="11" fillId="5" borderId="7" xfId="0" applyNumberFormat="1" applyFont="1" applyFill="1" applyBorder="1" applyAlignment="1">
      <alignment horizontal="right" vertical="center"/>
    </xf>
    <xf numFmtId="43" fontId="11" fillId="0" borderId="5" xfId="0" applyNumberFormat="1" applyFont="1" applyBorder="1" applyAlignment="1">
      <alignment horizontal="center" vertical="center"/>
    </xf>
    <xf numFmtId="43" fontId="11" fillId="0" borderId="10" xfId="0" applyNumberFormat="1" applyFont="1" applyBorder="1" applyAlignment="1">
      <alignment horizontal="center" vertical="center"/>
    </xf>
    <xf numFmtId="43" fontId="11" fillId="8" borderId="7" xfId="0" applyNumberFormat="1" applyFont="1" applyFill="1" applyBorder="1" applyAlignment="1">
      <alignment horizontal="right" vertical="center"/>
    </xf>
    <xf numFmtId="0" fontId="11" fillId="0" borderId="0" xfId="0" applyNumberFormat="1" applyFont="1" applyAlignment="1">
      <alignment vertical="center"/>
    </xf>
    <xf numFmtId="43" fontId="11" fillId="0" borderId="0" xfId="0" applyNumberFormat="1" applyFont="1" applyAlignment="1">
      <alignment vertical="center"/>
    </xf>
    <xf numFmtId="280" fontId="11" fillId="0" borderId="0" xfId="0" applyNumberFormat="1" applyFont="1" applyAlignment="1">
      <alignment vertical="center"/>
    </xf>
    <xf numFmtId="280" fontId="11" fillId="8" borderId="7" xfId="0" applyNumberFormat="1" applyFont="1" applyFill="1" applyBorder="1" applyAlignment="1">
      <alignment horizontal="right" vertical="center"/>
    </xf>
    <xf numFmtId="0" fontId="15" fillId="0" borderId="7" xfId="90" applyFont="1" applyBorder="1" applyAlignment="1" applyProtection="1">
      <alignment vertical="center"/>
    </xf>
    <xf numFmtId="0" fontId="16" fillId="0" borderId="7" xfId="0" applyFont="1" applyBorder="1" applyAlignment="1">
      <alignment vertical="center"/>
    </xf>
    <xf numFmtId="49" fontId="2" fillId="0" borderId="7" xfId="0" applyNumberFormat="1" applyFont="1" applyBorder="1" applyAlignment="1">
      <alignment horizontal="center" vertical="center"/>
    </xf>
    <xf numFmtId="0" fontId="2" fillId="0" borderId="5"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1" fillId="0" borderId="0" xfId="0" applyFont="1" applyFill="1" applyAlignment="1">
      <alignment vertical="center"/>
    </xf>
    <xf numFmtId="0" fontId="11" fillId="0" borderId="0" xfId="0" applyFont="1" applyFill="1" applyAlignment="1">
      <alignment horizontal="center" vertical="center"/>
    </xf>
    <xf numFmtId="0" fontId="6" fillId="0" borderId="0" xfId="0" applyFont="1" applyAlignment="1">
      <alignment vertical="center" shrinkToFit="1"/>
    </xf>
    <xf numFmtId="281" fontId="11" fillId="0" borderId="0" xfId="0" applyNumberFormat="1" applyFont="1" applyAlignment="1">
      <alignment horizontal="center" vertical="center" shrinkToFit="1"/>
    </xf>
    <xf numFmtId="281" fontId="6" fillId="0" borderId="0" xfId="0" applyNumberFormat="1" applyFont="1" applyAlignment="1">
      <alignment horizontal="center" vertical="center" shrinkToFit="1"/>
    </xf>
    <xf numFmtId="280" fontId="6" fillId="0" borderId="0" xfId="0" applyNumberFormat="1" applyFont="1" applyAlignment="1">
      <alignment vertical="center" shrinkToFit="1"/>
    </xf>
    <xf numFmtId="193" fontId="6" fillId="0" borderId="0" xfId="0" applyNumberFormat="1" applyFont="1" applyAlignment="1">
      <alignment vertical="center"/>
    </xf>
    <xf numFmtId="280" fontId="6" fillId="0" borderId="0" xfId="0" applyNumberFormat="1" applyFont="1" applyAlignment="1">
      <alignment horizontal="right" vertical="center"/>
    </xf>
    <xf numFmtId="280" fontId="6" fillId="0" borderId="0" xfId="0" applyNumberFormat="1" applyFont="1" applyAlignment="1">
      <alignment vertical="center"/>
    </xf>
    <xf numFmtId="0" fontId="6" fillId="0" borderId="0" xfId="0" applyFont="1" applyAlignment="1">
      <alignment horizontal="center" vertical="center" shrinkToFit="1"/>
    </xf>
    <xf numFmtId="279" fontId="11" fillId="0" borderId="0" xfId="0" applyNumberFormat="1" applyFont="1" applyFill="1" applyAlignment="1">
      <alignment horizontal="center" vertical="center"/>
    </xf>
    <xf numFmtId="279" fontId="11" fillId="0" borderId="0" xfId="0" applyNumberFormat="1" applyFont="1" applyFill="1" applyAlignment="1">
      <alignment vertical="center"/>
    </xf>
    <xf numFmtId="0" fontId="11" fillId="0" borderId="0" xfId="0" applyFont="1" applyFill="1" applyAlignment="1">
      <alignment vertical="center" shrinkToFit="1"/>
    </xf>
    <xf numFmtId="0" fontId="11" fillId="0" borderId="7" xfId="0"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7" xfId="0" applyFont="1" applyFill="1" applyBorder="1" applyAlignment="1">
      <alignment horizontal="center" vertical="center" shrinkToFit="1"/>
    </xf>
    <xf numFmtId="0" fontId="11" fillId="0" borderId="7" xfId="1645" applyFont="1" applyFill="1" applyBorder="1" applyAlignment="1">
      <alignment horizontal="center" vertical="center"/>
    </xf>
    <xf numFmtId="222" fontId="17" fillId="0" borderId="7" xfId="13570" applyNumberFormat="1" applyFont="1" applyFill="1" applyBorder="1" applyAlignment="1">
      <alignment horizontal="center" vertical="center" shrinkToFit="1"/>
    </xf>
    <xf numFmtId="282" fontId="17" fillId="0" borderId="7" xfId="13570" applyNumberFormat="1" applyFont="1" applyFill="1" applyBorder="1" applyAlignment="1">
      <alignment horizontal="left" vertical="center"/>
    </xf>
    <xf numFmtId="0" fontId="17" fillId="0" borderId="7" xfId="13570" applyNumberFormat="1" applyFont="1" applyFill="1" applyBorder="1" applyAlignment="1">
      <alignment horizontal="left" vertical="center" shrinkToFit="1"/>
    </xf>
    <xf numFmtId="0" fontId="11" fillId="0" borderId="7" xfId="0" applyFont="1" applyFill="1" applyBorder="1" applyAlignment="1">
      <alignment horizontal="left" vertical="center" shrinkToFit="1"/>
    </xf>
    <xf numFmtId="0" fontId="17" fillId="0" borderId="7" xfId="13570" applyFont="1" applyFill="1" applyBorder="1" applyAlignment="1">
      <alignment vertical="center" shrinkToFit="1"/>
    </xf>
    <xf numFmtId="0" fontId="11" fillId="0" borderId="7" xfId="0" applyFont="1" applyFill="1" applyBorder="1" applyAlignment="1">
      <alignment vertical="center" shrinkToFit="1"/>
    </xf>
    <xf numFmtId="0" fontId="17" fillId="0" borderId="7" xfId="13570" applyFont="1" applyFill="1" applyBorder="1" applyAlignment="1">
      <alignment horizontal="center" vertical="center"/>
    </xf>
    <xf numFmtId="222" fontId="17" fillId="8" borderId="7" xfId="13570" applyNumberFormat="1" applyFont="1" applyFill="1" applyBorder="1" applyAlignment="1">
      <alignment horizontal="center" vertical="center" shrinkToFit="1"/>
    </xf>
    <xf numFmtId="282" fontId="17" fillId="8" borderId="7" xfId="13570" applyNumberFormat="1" applyFont="1" applyFill="1" applyBorder="1" applyAlignment="1">
      <alignment horizontal="left" vertical="center"/>
    </xf>
    <xf numFmtId="0" fontId="17" fillId="8" borderId="7" xfId="13570" applyNumberFormat="1" applyFont="1" applyFill="1" applyBorder="1" applyAlignment="1">
      <alignment horizontal="left" vertical="center" shrinkToFit="1"/>
    </xf>
    <xf numFmtId="0" fontId="11" fillId="8" borderId="7" xfId="0" applyFont="1" applyFill="1" applyBorder="1" applyAlignment="1">
      <alignment vertical="center" shrinkToFit="1"/>
    </xf>
    <xf numFmtId="0" fontId="17" fillId="8" borderId="7" xfId="13570" applyFont="1" applyFill="1" applyBorder="1" applyAlignment="1">
      <alignment vertical="center" shrinkToFit="1"/>
    </xf>
    <xf numFmtId="0" fontId="17" fillId="8" borderId="7" xfId="13570" applyFont="1" applyFill="1" applyBorder="1" applyAlignment="1">
      <alignment horizontal="center" vertical="center"/>
    </xf>
    <xf numFmtId="0" fontId="11" fillId="0" borderId="8" xfId="0" applyFont="1" applyFill="1" applyBorder="1" applyAlignment="1">
      <alignment vertical="center" shrinkToFit="1"/>
    </xf>
    <xf numFmtId="282" fontId="17" fillId="6" borderId="7" xfId="13570" applyNumberFormat="1" applyFont="1" applyFill="1" applyBorder="1" applyAlignment="1">
      <alignment horizontal="left" vertical="center"/>
    </xf>
    <xf numFmtId="0" fontId="17" fillId="6" borderId="7" xfId="13570" applyNumberFormat="1" applyFont="1" applyFill="1" applyBorder="1" applyAlignment="1">
      <alignment horizontal="left" vertical="center" shrinkToFit="1"/>
    </xf>
    <xf numFmtId="282" fontId="17" fillId="8" borderId="7" xfId="13570" applyNumberFormat="1" applyFont="1" applyFill="1" applyBorder="1" applyAlignment="1">
      <alignment horizontal="left" vertical="center" shrinkToFit="1"/>
    </xf>
    <xf numFmtId="0" fontId="18" fillId="0" borderId="7" xfId="0" applyFont="1" applyFill="1" applyBorder="1" applyAlignment="1">
      <alignment horizontal="left" vertical="center" shrinkToFit="1"/>
    </xf>
    <xf numFmtId="0" fontId="11" fillId="0" borderId="0" xfId="0" applyNumberFormat="1" applyFont="1" applyFill="1" applyAlignment="1">
      <alignment horizontal="center" vertical="center"/>
    </xf>
    <xf numFmtId="281" fontId="11" fillId="0" borderId="0" xfId="0" applyNumberFormat="1" applyFont="1" applyFill="1" applyAlignment="1">
      <alignment horizontal="center" vertical="center" shrinkToFit="1"/>
    </xf>
    <xf numFmtId="281" fontId="11" fillId="0" borderId="7" xfId="0" applyNumberFormat="1" applyFont="1" applyFill="1" applyBorder="1" applyAlignment="1">
      <alignment horizontal="center" vertical="center" shrinkToFit="1"/>
    </xf>
    <xf numFmtId="0" fontId="11" fillId="0" borderId="7" xfId="14975" applyFont="1" applyFill="1" applyBorder="1" applyAlignment="1">
      <alignment horizontal="center" vertical="center" wrapText="1"/>
    </xf>
    <xf numFmtId="0" fontId="11" fillId="0" borderId="8" xfId="14975" applyFont="1" applyFill="1" applyBorder="1" applyAlignment="1">
      <alignment horizontal="center" vertical="center" wrapText="1"/>
    </xf>
    <xf numFmtId="0" fontId="11" fillId="0" borderId="9" xfId="14975" applyFont="1" applyFill="1" applyBorder="1" applyAlignment="1">
      <alignment horizontal="center" vertical="center" wrapText="1"/>
    </xf>
    <xf numFmtId="281" fontId="17" fillId="0" borderId="7" xfId="13570" applyNumberFormat="1" applyFont="1" applyFill="1" applyBorder="1" applyAlignment="1">
      <alignment horizontal="center" vertical="center" shrinkToFit="1"/>
    </xf>
    <xf numFmtId="43" fontId="11" fillId="0" borderId="7" xfId="0" applyNumberFormat="1" applyFont="1" applyFill="1" applyBorder="1" applyAlignment="1">
      <alignment horizontal="right" vertical="center"/>
    </xf>
    <xf numFmtId="280" fontId="17" fillId="0" borderId="7" xfId="13570" applyNumberFormat="1" applyFont="1" applyFill="1" applyBorder="1">
      <alignment vertical="center"/>
    </xf>
    <xf numFmtId="43" fontId="11" fillId="0" borderId="7" xfId="0" applyNumberFormat="1" applyFont="1" applyFill="1" applyBorder="1" applyAlignment="1">
      <alignment vertical="center"/>
    </xf>
    <xf numFmtId="281" fontId="17" fillId="8" borderId="7" xfId="13570" applyNumberFormat="1" applyFont="1" applyFill="1" applyBorder="1" applyAlignment="1">
      <alignment horizontal="center" vertical="center" shrinkToFit="1"/>
    </xf>
    <xf numFmtId="43" fontId="11" fillId="8" borderId="7" xfId="0" applyNumberFormat="1" applyFont="1" applyFill="1" applyBorder="1" applyAlignment="1">
      <alignment vertical="center"/>
    </xf>
    <xf numFmtId="280" fontId="17" fillId="8" borderId="7" xfId="13570" applyNumberFormat="1" applyFont="1" applyFill="1" applyBorder="1">
      <alignment vertical="center"/>
    </xf>
    <xf numFmtId="193" fontId="6" fillId="0" borderId="0" xfId="0" applyNumberFormat="1" applyFont="1" applyAlignment="1">
      <alignment horizontal="center" vertical="center"/>
    </xf>
    <xf numFmtId="193" fontId="5" fillId="0" borderId="0" xfId="0" applyNumberFormat="1" applyFont="1" applyAlignment="1">
      <alignment horizontal="center" vertical="center"/>
    </xf>
    <xf numFmtId="193" fontId="11" fillId="0" borderId="0" xfId="0" applyNumberFormat="1" applyFont="1" applyFill="1" applyAlignment="1">
      <alignment horizontal="center" vertical="center"/>
    </xf>
    <xf numFmtId="280" fontId="11" fillId="0" borderId="0" xfId="0" applyNumberFormat="1" applyFont="1" applyFill="1" applyAlignment="1">
      <alignment vertical="center" shrinkToFit="1"/>
    </xf>
    <xf numFmtId="0" fontId="11" fillId="0" borderId="0" xfId="0" applyFont="1" applyFill="1" applyAlignment="1">
      <alignment horizontal="right" vertical="center"/>
    </xf>
    <xf numFmtId="49" fontId="18" fillId="0" borderId="15" xfId="0" applyNumberFormat="1" applyFont="1" applyBorder="1" applyAlignment="1">
      <alignment horizontal="center" vertical="center"/>
    </xf>
    <xf numFmtId="0" fontId="18" fillId="0" borderId="15" xfId="0" applyFont="1" applyBorder="1" applyAlignment="1">
      <alignment horizontal="center" vertical="center"/>
    </xf>
    <xf numFmtId="49" fontId="18" fillId="0" borderId="0" xfId="0" applyNumberFormat="1" applyFont="1" applyAlignment="1">
      <alignment vertical="center"/>
    </xf>
    <xf numFmtId="280" fontId="11" fillId="0" borderId="7" xfId="0" applyNumberFormat="1" applyFont="1" applyFill="1" applyBorder="1" applyAlignment="1">
      <alignment vertical="center" shrinkToFit="1"/>
    </xf>
    <xf numFmtId="282" fontId="18" fillId="0" borderId="7" xfId="12147" applyNumberFormat="1" applyFont="1" applyFill="1" applyBorder="1" applyAlignment="1">
      <alignment horizontal="center" vertical="center" wrapText="1"/>
    </xf>
    <xf numFmtId="0" fontId="18" fillId="0" borderId="7" xfId="12147" applyFont="1" applyFill="1" applyBorder="1" applyAlignment="1">
      <alignment horizontal="center" vertical="center" wrapText="1"/>
    </xf>
    <xf numFmtId="0" fontId="11" fillId="0" borderId="7" xfId="0" applyNumberFormat="1" applyFont="1" applyFill="1" applyBorder="1" applyAlignment="1">
      <alignment horizontal="center" vertical="center"/>
    </xf>
    <xf numFmtId="0" fontId="18" fillId="0" borderId="7" xfId="0" applyFont="1" applyFill="1" applyBorder="1" applyAlignment="1">
      <alignment horizontal="center" vertical="center"/>
    </xf>
    <xf numFmtId="0" fontId="11" fillId="8" borderId="7" xfId="0" applyNumberFormat="1" applyFont="1" applyFill="1" applyBorder="1" applyAlignment="1">
      <alignment horizontal="center" vertical="center"/>
    </xf>
    <xf numFmtId="280" fontId="11" fillId="8" borderId="7" xfId="0" applyNumberFormat="1" applyFont="1" applyFill="1" applyBorder="1" applyAlignment="1">
      <alignment vertical="center" shrinkToFit="1"/>
    </xf>
    <xf numFmtId="0" fontId="11" fillId="8" borderId="7" xfId="0" applyFont="1" applyFill="1" applyBorder="1" applyAlignment="1">
      <alignment vertical="center"/>
    </xf>
    <xf numFmtId="0" fontId="18" fillId="8" borderId="7" xfId="0" applyFont="1" applyFill="1" applyBorder="1" applyAlignment="1">
      <alignment horizontal="center" vertical="center"/>
    </xf>
    <xf numFmtId="280" fontId="5" fillId="0" borderId="0" xfId="0" applyNumberFormat="1" applyFont="1" applyAlignment="1">
      <alignment horizontal="right" vertical="center"/>
    </xf>
    <xf numFmtId="280" fontId="11" fillId="0" borderId="0" xfId="0" applyNumberFormat="1" applyFont="1" applyFill="1" applyAlignment="1">
      <alignment horizontal="right" vertical="center"/>
    </xf>
    <xf numFmtId="280" fontId="18" fillId="0" borderId="0" xfId="0" applyNumberFormat="1" applyFont="1" applyAlignment="1">
      <alignment vertical="center"/>
    </xf>
    <xf numFmtId="0" fontId="18" fillId="0" borderId="0" xfId="0" applyFont="1" applyAlignment="1">
      <alignment vertical="center"/>
    </xf>
    <xf numFmtId="280" fontId="18" fillId="0" borderId="0" xfId="0" applyNumberFormat="1" applyFont="1" applyAlignment="1">
      <alignment horizontal="right" vertical="center"/>
    </xf>
    <xf numFmtId="280" fontId="18" fillId="0" borderId="7" xfId="12147" applyNumberFormat="1" applyFont="1" applyFill="1" applyBorder="1" applyAlignment="1">
      <alignment horizontal="center" vertical="center" wrapText="1"/>
    </xf>
    <xf numFmtId="9" fontId="18" fillId="0" borderId="5" xfId="12534" applyFont="1" applyFill="1" applyBorder="1" applyAlignment="1">
      <alignment horizontal="center" vertical="center" wrapText="1"/>
    </xf>
    <xf numFmtId="280" fontId="18" fillId="0" borderId="5" xfId="12534" applyNumberFormat="1" applyFont="1" applyFill="1" applyBorder="1" applyAlignment="1">
      <alignment horizontal="center" vertical="center" wrapText="1"/>
    </xf>
    <xf numFmtId="280" fontId="18" fillId="0" borderId="5" xfId="801" applyNumberFormat="1" applyFont="1" applyFill="1" applyBorder="1" applyAlignment="1">
      <alignment horizontal="center" vertical="center" wrapText="1"/>
    </xf>
    <xf numFmtId="280" fontId="19" fillId="0" borderId="5" xfId="801" applyNumberFormat="1" applyFont="1" applyFill="1" applyBorder="1" applyAlignment="1">
      <alignment horizontal="center" vertical="center" wrapText="1"/>
    </xf>
    <xf numFmtId="230" fontId="18" fillId="0" borderId="7" xfId="16253" applyNumberFormat="1" applyFont="1" applyFill="1" applyBorder="1" applyAlignment="1">
      <alignment horizontal="center" vertical="center"/>
    </xf>
    <xf numFmtId="9" fontId="18" fillId="0" borderId="10" xfId="12534" applyFont="1" applyFill="1" applyBorder="1" applyAlignment="1">
      <alignment horizontal="center" vertical="center" wrapText="1"/>
    </xf>
    <xf numFmtId="280" fontId="18" fillId="0" borderId="10" xfId="12534" applyNumberFormat="1" applyFont="1" applyFill="1" applyBorder="1" applyAlignment="1">
      <alignment horizontal="center" vertical="center" wrapText="1"/>
    </xf>
    <xf numFmtId="280" fontId="18" fillId="0" borderId="10" xfId="801" applyNumberFormat="1" applyFont="1" applyFill="1" applyBorder="1" applyAlignment="1">
      <alignment horizontal="center" vertical="center" wrapText="1"/>
    </xf>
    <xf numFmtId="280" fontId="19" fillId="0" borderId="10" xfId="801" applyNumberFormat="1" applyFont="1" applyFill="1" applyBorder="1" applyAlignment="1">
      <alignment horizontal="center" vertical="center" wrapText="1"/>
    </xf>
    <xf numFmtId="280" fontId="18" fillId="0" borderId="7" xfId="0" applyNumberFormat="1" applyFont="1" applyFill="1" applyBorder="1" applyAlignment="1">
      <alignment vertical="center"/>
    </xf>
    <xf numFmtId="280" fontId="18" fillId="0" borderId="7" xfId="0" applyNumberFormat="1" applyFont="1" applyFill="1" applyBorder="1" applyAlignment="1">
      <alignment horizontal="right" vertical="center"/>
    </xf>
    <xf numFmtId="230" fontId="18" fillId="0" borderId="7" xfId="16253" applyNumberFormat="1" applyFont="1" applyFill="1" applyBorder="1" applyAlignment="1">
      <alignment horizontal="right" vertical="center"/>
    </xf>
    <xf numFmtId="280" fontId="18" fillId="8" borderId="7" xfId="0" applyNumberFormat="1" applyFont="1" applyFill="1" applyBorder="1" applyAlignment="1">
      <alignment vertical="center"/>
    </xf>
    <xf numFmtId="280" fontId="18" fillId="8" borderId="7" xfId="0" applyNumberFormat="1" applyFont="1" applyFill="1" applyBorder="1" applyAlignment="1">
      <alignment horizontal="right" vertical="center"/>
    </xf>
    <xf numFmtId="230" fontId="18" fillId="8" borderId="7" xfId="16253" applyNumberFormat="1" applyFont="1" applyFill="1" applyBorder="1" applyAlignment="1">
      <alignment horizontal="right" vertical="center"/>
    </xf>
    <xf numFmtId="280" fontId="5" fillId="0" borderId="0" xfId="0" applyNumberFormat="1" applyFont="1" applyAlignment="1">
      <alignment vertical="center"/>
    </xf>
    <xf numFmtId="280" fontId="11" fillId="0" borderId="0" xfId="0" applyNumberFormat="1" applyFont="1" applyFill="1" applyAlignment="1">
      <alignment vertical="center"/>
    </xf>
    <xf numFmtId="280" fontId="11" fillId="0" borderId="0" xfId="0" applyNumberFormat="1" applyFont="1" applyFill="1" applyAlignment="1">
      <alignment horizontal="center" vertical="center"/>
    </xf>
    <xf numFmtId="280" fontId="11" fillId="8" borderId="0" xfId="0" applyNumberFormat="1" applyFont="1" applyFill="1" applyAlignment="1">
      <alignment vertical="center"/>
    </xf>
    <xf numFmtId="282" fontId="11" fillId="6" borderId="7" xfId="13570" applyNumberFormat="1" applyFont="1" applyFill="1" applyBorder="1" applyAlignment="1">
      <alignment horizontal="left" vertical="center"/>
    </xf>
    <xf numFmtId="0" fontId="11" fillId="6" borderId="7" xfId="13570" applyNumberFormat="1" applyFont="1" applyFill="1" applyBorder="1" applyAlignment="1">
      <alignment horizontal="left" vertical="center" shrinkToFit="1"/>
    </xf>
    <xf numFmtId="0" fontId="11" fillId="0" borderId="7" xfId="0" applyFont="1" applyFill="1" applyBorder="1" applyAlignment="1">
      <alignment horizontal="left" vertical="center"/>
    </xf>
    <xf numFmtId="0" fontId="11" fillId="0" borderId="8" xfId="0" applyFont="1" applyFill="1" applyBorder="1" applyAlignment="1">
      <alignment horizontal="center" vertical="center"/>
    </xf>
    <xf numFmtId="0" fontId="11" fillId="0" borderId="14" xfId="0" applyFont="1" applyFill="1" applyBorder="1" applyAlignment="1">
      <alignment horizontal="center" vertical="center"/>
    </xf>
    <xf numFmtId="0" fontId="11" fillId="0" borderId="9" xfId="0" applyFont="1" applyFill="1" applyBorder="1" applyAlignment="1">
      <alignment horizontal="center" vertical="center"/>
    </xf>
    <xf numFmtId="49" fontId="11" fillId="0" borderId="0" xfId="0" applyNumberFormat="1" applyFont="1" applyFill="1" applyAlignment="1">
      <alignment vertical="center"/>
    </xf>
    <xf numFmtId="281" fontId="20" fillId="0" borderId="7" xfId="13570" applyNumberFormat="1" applyFont="1" applyFill="1" applyBorder="1" applyAlignment="1">
      <alignment horizontal="center" vertical="center" shrinkToFit="1"/>
    </xf>
    <xf numFmtId="49" fontId="21" fillId="0" borderId="7" xfId="13570" applyNumberFormat="1" applyFont="1" applyFill="1" applyBorder="1" applyAlignment="1">
      <alignment horizontal="center" vertical="center" shrinkToFit="1"/>
    </xf>
    <xf numFmtId="49" fontId="21" fillId="0" borderId="0" xfId="13570" applyNumberFormat="1" applyFont="1" applyFill="1" applyBorder="1" applyAlignment="1">
      <alignment horizontal="center" vertical="center" shrinkToFit="1"/>
    </xf>
    <xf numFmtId="281" fontId="11" fillId="0" borderId="0" xfId="0" applyNumberFormat="1" applyFont="1" applyBorder="1" applyAlignment="1">
      <alignment horizontal="center" vertical="center" shrinkToFit="1"/>
    </xf>
    <xf numFmtId="193" fontId="11" fillId="0" borderId="0" xfId="0" applyNumberFormat="1" applyFont="1" applyFill="1" applyBorder="1" applyAlignment="1">
      <alignment vertical="center"/>
    </xf>
    <xf numFmtId="193" fontId="11" fillId="0" borderId="0" xfId="0" applyNumberFormat="1" applyFont="1" applyFill="1" applyAlignment="1">
      <alignment vertical="center"/>
    </xf>
    <xf numFmtId="0" fontId="22" fillId="0" borderId="0" xfId="0" applyFont="1" applyAlignment="1">
      <alignment horizontal="center" vertical="center"/>
    </xf>
    <xf numFmtId="0" fontId="23" fillId="0" borderId="0" xfId="0" applyFont="1" applyAlignment="1">
      <alignment vertical="center"/>
    </xf>
    <xf numFmtId="49" fontId="23" fillId="0" borderId="7" xfId="0" applyNumberFormat="1" applyFont="1" applyBorder="1" applyAlignment="1">
      <alignment vertical="center"/>
    </xf>
    <xf numFmtId="49" fontId="23" fillId="0" borderId="7" xfId="0" applyNumberFormat="1" applyFont="1" applyBorder="1" applyAlignment="1">
      <alignment vertical="center" shrinkToFit="1"/>
    </xf>
    <xf numFmtId="0" fontId="23" fillId="0" borderId="7" xfId="0" applyFont="1" applyBorder="1" applyAlignment="1">
      <alignment vertical="center"/>
    </xf>
    <xf numFmtId="0" fontId="23" fillId="0" borderId="7" xfId="0" applyFont="1" applyBorder="1" applyAlignment="1">
      <alignment vertical="center" shrinkToFit="1"/>
    </xf>
    <xf numFmtId="0" fontId="5" fillId="0" borderId="0" xfId="0" applyFont="1" applyFill="1" applyAlignment="1">
      <alignment vertical="center"/>
    </xf>
    <xf numFmtId="0" fontId="24" fillId="0" borderId="0" xfId="0" applyFont="1" applyFill="1" applyAlignment="1">
      <alignment horizontal="center" vertical="center"/>
    </xf>
    <xf numFmtId="0" fontId="6" fillId="0" borderId="0" xfId="0" applyFont="1" applyFill="1" applyAlignment="1">
      <alignment vertical="center"/>
    </xf>
    <xf numFmtId="283" fontId="6" fillId="0" borderId="0" xfId="0" applyNumberFormat="1" applyFont="1" applyFill="1" applyAlignment="1">
      <alignment horizontal="center" vertical="center"/>
    </xf>
    <xf numFmtId="49" fontId="6" fillId="0" borderId="0" xfId="0" applyNumberFormat="1" applyFont="1" applyFill="1" applyAlignment="1">
      <alignment horizontal="center" vertical="center" shrinkToFit="1"/>
    </xf>
    <xf numFmtId="0" fontId="6" fillId="0" borderId="0" xfId="0" applyFont="1" applyFill="1" applyAlignment="1">
      <alignment vertical="center" shrinkToFit="1"/>
    </xf>
    <xf numFmtId="0" fontId="6" fillId="0" borderId="0" xfId="0" applyFont="1" applyFill="1" applyAlignment="1">
      <alignment horizontal="center" vertical="center"/>
    </xf>
    <xf numFmtId="280" fontId="6" fillId="0" borderId="0" xfId="0" applyNumberFormat="1" applyFont="1" applyFill="1" applyAlignment="1">
      <alignment horizontal="center" vertical="center"/>
    </xf>
    <xf numFmtId="0" fontId="25" fillId="0" borderId="0" xfId="0" applyFont="1" applyFill="1" applyAlignment="1">
      <alignment horizontal="center" vertical="center" wrapText="1"/>
    </xf>
    <xf numFmtId="49" fontId="11" fillId="0" borderId="0" xfId="0" applyNumberFormat="1" applyFont="1" applyFill="1" applyAlignment="1">
      <alignment horizontal="center" vertical="center" shrinkToFit="1"/>
    </xf>
    <xf numFmtId="49" fontId="11" fillId="0" borderId="7" xfId="0" applyNumberFormat="1" applyFont="1" applyFill="1" applyBorder="1" applyAlignment="1">
      <alignment horizontal="center" vertical="center" shrinkToFit="1"/>
    </xf>
    <xf numFmtId="280" fontId="11" fillId="0" borderId="7" xfId="0" applyNumberFormat="1" applyFont="1" applyFill="1" applyBorder="1" applyAlignment="1">
      <alignment horizontal="center" vertical="center" wrapText="1"/>
    </xf>
    <xf numFmtId="0" fontId="24" fillId="0" borderId="7" xfId="0" applyFont="1" applyFill="1" applyBorder="1" applyAlignment="1">
      <alignment horizontal="center" vertical="center"/>
    </xf>
    <xf numFmtId="280" fontId="26" fillId="0" borderId="7" xfId="0" applyNumberFormat="1" applyFont="1" applyFill="1" applyBorder="1" applyAlignment="1">
      <alignment horizontal="center" vertical="center"/>
    </xf>
    <xf numFmtId="0" fontId="27" fillId="0" borderId="7" xfId="0" applyNumberFormat="1" applyFont="1" applyFill="1" applyBorder="1" applyAlignment="1">
      <alignment horizontal="center" vertical="center"/>
    </xf>
    <xf numFmtId="0" fontId="28" fillId="0" borderId="7" xfId="0" applyNumberFormat="1" applyFont="1" applyFill="1" applyBorder="1" applyAlignment="1">
      <alignment horizontal="center" vertical="center"/>
    </xf>
    <xf numFmtId="0" fontId="29" fillId="0" borderId="7" xfId="0" applyNumberFormat="1" applyFont="1" applyFill="1" applyBorder="1" applyAlignment="1">
      <alignment horizontal="center" vertical="center"/>
    </xf>
    <xf numFmtId="0" fontId="1" fillId="0" borderId="7" xfId="0" applyFont="1" applyFill="1" applyBorder="1" applyAlignment="1">
      <alignment horizontal="center" vertical="center" wrapText="1"/>
    </xf>
    <xf numFmtId="0" fontId="6" fillId="0" borderId="7" xfId="0" applyNumberFormat="1" applyFont="1" applyFill="1" applyBorder="1" applyAlignment="1">
      <alignment horizontal="center" vertical="center"/>
    </xf>
    <xf numFmtId="0" fontId="2" fillId="0" borderId="7" xfId="0" applyFont="1" applyFill="1" applyBorder="1" applyAlignment="1">
      <alignment horizontal="center" vertical="center"/>
    </xf>
    <xf numFmtId="0" fontId="24" fillId="0" borderId="8" xfId="0" applyFont="1" applyFill="1" applyBorder="1" applyAlignment="1">
      <alignment horizontal="center" vertical="center"/>
    </xf>
    <xf numFmtId="0" fontId="24" fillId="0" borderId="14" xfId="0" applyFont="1" applyFill="1" applyBorder="1" applyAlignment="1">
      <alignment horizontal="center" vertical="center"/>
    </xf>
    <xf numFmtId="0" fontId="24" fillId="0" borderId="9" xfId="0" applyFont="1" applyFill="1" applyBorder="1" applyAlignment="1">
      <alignment horizontal="center" vertical="center"/>
    </xf>
    <xf numFmtId="0" fontId="16" fillId="0" borderId="7" xfId="0" applyNumberFormat="1" applyFont="1" applyFill="1" applyBorder="1" applyAlignment="1" applyProtection="1">
      <alignment horizontal="center" vertical="center" wrapText="1"/>
      <protection locked="0"/>
    </xf>
    <xf numFmtId="0" fontId="24" fillId="0" borderId="0" xfId="0" applyFont="1" applyFill="1" applyAlignment="1">
      <alignment vertical="center"/>
    </xf>
    <xf numFmtId="49" fontId="24" fillId="0" borderId="0" xfId="0" applyNumberFormat="1" applyFont="1" applyFill="1" applyAlignment="1">
      <alignment horizontal="center" vertical="center" shrinkToFit="1"/>
    </xf>
    <xf numFmtId="0" fontId="24" fillId="0" borderId="0" xfId="0" applyFont="1" applyFill="1" applyAlignment="1">
      <alignment vertical="center" shrinkToFit="1"/>
    </xf>
    <xf numFmtId="280" fontId="24" fillId="0" borderId="0" xfId="0" applyNumberFormat="1" applyFont="1" applyFill="1" applyAlignment="1">
      <alignment horizontal="center" vertical="center"/>
    </xf>
    <xf numFmtId="280" fontId="24" fillId="0" borderId="0" xfId="0" applyNumberFormat="1" applyFont="1" applyFill="1" applyAlignment="1">
      <alignment vertical="center"/>
    </xf>
    <xf numFmtId="0" fontId="11" fillId="0" borderId="0" xfId="3984" applyFont="1">
      <alignment vertical="center"/>
    </xf>
    <xf numFmtId="0" fontId="11" fillId="0" borderId="0" xfId="3984" applyFont="1" applyAlignment="1">
      <alignment horizontal="center" vertical="center"/>
    </xf>
    <xf numFmtId="0" fontId="11" fillId="0" borderId="0" xfId="3984" applyFont="1" applyFill="1">
      <alignment vertical="center"/>
    </xf>
    <xf numFmtId="0" fontId="23" fillId="0" borderId="0" xfId="3984" applyFont="1">
      <alignment vertical="center"/>
    </xf>
    <xf numFmtId="0" fontId="14" fillId="0" borderId="0" xfId="3984" applyAlignment="1">
      <alignment horizontal="center" vertical="center"/>
    </xf>
    <xf numFmtId="0" fontId="14" fillId="0" borderId="0" xfId="3984">
      <alignment vertical="center"/>
    </xf>
    <xf numFmtId="10" fontId="14" fillId="0" borderId="0" xfId="3984" applyNumberFormat="1">
      <alignment vertical="center"/>
    </xf>
    <xf numFmtId="280" fontId="14" fillId="0" borderId="0" xfId="3984" applyNumberFormat="1">
      <alignment vertical="center"/>
    </xf>
    <xf numFmtId="0" fontId="14" fillId="8" borderId="0" xfId="3984" applyFill="1" applyAlignment="1">
      <alignment horizontal="center" vertical="center"/>
    </xf>
    <xf numFmtId="0" fontId="14" fillId="8" borderId="0" xfId="3984" applyFill="1">
      <alignment vertical="center"/>
    </xf>
    <xf numFmtId="10" fontId="14" fillId="8" borderId="0" xfId="3984" applyNumberFormat="1" applyFill="1">
      <alignment vertical="center"/>
    </xf>
    <xf numFmtId="280" fontId="14" fillId="8" borderId="0" xfId="3984" applyNumberFormat="1" applyFill="1">
      <alignment vertical="center"/>
    </xf>
    <xf numFmtId="0" fontId="14" fillId="0" borderId="0" xfId="3984" applyFill="1" applyAlignment="1">
      <alignment horizontal="center" vertical="center"/>
    </xf>
    <xf numFmtId="0" fontId="14" fillId="0" borderId="0" xfId="3984" applyFill="1">
      <alignment vertical="center"/>
    </xf>
    <xf numFmtId="10" fontId="14" fillId="0" borderId="0" xfId="3984" applyNumberFormat="1" applyFill="1">
      <alignment vertical="center"/>
    </xf>
    <xf numFmtId="280" fontId="14" fillId="0" borderId="0" xfId="3984" applyNumberFormat="1" applyFill="1">
      <alignment vertical="center"/>
    </xf>
    <xf numFmtId="280" fontId="14" fillId="9" borderId="0" xfId="3984" applyNumberFormat="1" applyFill="1">
      <alignment vertical="center"/>
    </xf>
    <xf numFmtId="10" fontId="14" fillId="0" borderId="0" xfId="3984" applyNumberFormat="1" applyAlignment="1">
      <alignment horizontal="right" vertical="center"/>
    </xf>
    <xf numFmtId="0" fontId="25" fillId="0" borderId="0" xfId="3984" applyFont="1" applyAlignment="1">
      <alignment horizontal="center" vertical="center"/>
    </xf>
    <xf numFmtId="0" fontId="11" fillId="0" borderId="7" xfId="3984" applyFont="1" applyBorder="1" applyAlignment="1">
      <alignment horizontal="center" vertical="center"/>
    </xf>
    <xf numFmtId="10" fontId="11" fillId="0" borderId="7" xfId="3984" applyNumberFormat="1" applyFont="1" applyBorder="1" applyAlignment="1">
      <alignment horizontal="center" vertical="center"/>
    </xf>
    <xf numFmtId="280" fontId="11" fillId="0" borderId="7" xfId="3984" applyNumberFormat="1" applyFont="1" applyBorder="1" applyAlignment="1">
      <alignment horizontal="center" vertical="center"/>
    </xf>
    <xf numFmtId="0" fontId="11" fillId="0" borderId="7" xfId="3984" applyFont="1" applyBorder="1">
      <alignment vertical="center"/>
    </xf>
    <xf numFmtId="10" fontId="11" fillId="0" borderId="7" xfId="3984" applyNumberFormat="1" applyFont="1" applyBorder="1">
      <alignment vertical="center"/>
    </xf>
    <xf numFmtId="280" fontId="11" fillId="0" borderId="7" xfId="3984" applyNumberFormat="1" applyFont="1" applyBorder="1">
      <alignment vertical="center"/>
    </xf>
    <xf numFmtId="280" fontId="11" fillId="0" borderId="0" xfId="3984" applyNumberFormat="1" applyFont="1">
      <alignment vertical="center"/>
    </xf>
    <xf numFmtId="10" fontId="18" fillId="0" borderId="0" xfId="14981" applyNumberFormat="1" applyFont="1" applyFill="1" applyAlignment="1">
      <alignment vertical="center"/>
    </xf>
    <xf numFmtId="10" fontId="18" fillId="0" borderId="7" xfId="14981" applyNumberFormat="1" applyFont="1" applyBorder="1" applyAlignment="1">
      <alignment horizontal="right" vertical="center"/>
    </xf>
    <xf numFmtId="0" fontId="30" fillId="0" borderId="7" xfId="3984" applyFont="1" applyBorder="1">
      <alignment vertical="center"/>
    </xf>
    <xf numFmtId="280" fontId="11" fillId="0" borderId="5" xfId="3984" applyNumberFormat="1" applyFont="1" applyBorder="1" applyAlignment="1">
      <alignment horizontal="right" vertical="center"/>
    </xf>
    <xf numFmtId="280" fontId="11" fillId="0" borderId="16" xfId="3984" applyNumberFormat="1" applyFont="1" applyBorder="1" applyAlignment="1">
      <alignment horizontal="right" vertical="center"/>
    </xf>
    <xf numFmtId="280" fontId="11" fillId="0" borderId="10" xfId="3984" applyNumberFormat="1" applyFont="1" applyBorder="1" applyAlignment="1">
      <alignment horizontal="right" vertical="center"/>
    </xf>
    <xf numFmtId="10" fontId="11" fillId="0" borderId="0" xfId="3984" applyNumberFormat="1" applyFont="1">
      <alignment vertical="center"/>
    </xf>
    <xf numFmtId="280" fontId="11" fillId="10" borderId="0" xfId="3984" applyNumberFormat="1" applyFont="1" applyFill="1">
      <alignment vertical="center"/>
    </xf>
    <xf numFmtId="0" fontId="11" fillId="0" borderId="0" xfId="3984" applyFont="1" applyFill="1" applyAlignment="1">
      <alignment horizontal="center" vertical="center"/>
    </xf>
    <xf numFmtId="280" fontId="11" fillId="0" borderId="0" xfId="3984" applyNumberFormat="1" applyFont="1" applyFill="1">
      <alignment vertical="center"/>
    </xf>
    <xf numFmtId="10" fontId="11" fillId="0" borderId="0" xfId="3984" applyNumberFormat="1" applyFont="1" applyFill="1">
      <alignment vertical="center"/>
    </xf>
    <xf numFmtId="0" fontId="11" fillId="0" borderId="7" xfId="3984" applyFont="1" applyFill="1" applyBorder="1" applyAlignment="1">
      <alignment horizontal="center" vertical="center"/>
    </xf>
    <xf numFmtId="0" fontId="11" fillId="0" borderId="7" xfId="3984" applyFont="1" applyFill="1" applyBorder="1">
      <alignment vertical="center"/>
    </xf>
    <xf numFmtId="10" fontId="11" fillId="0" borderId="7" xfId="3984" applyNumberFormat="1" applyFont="1" applyFill="1" applyBorder="1" applyAlignment="1">
      <alignment horizontal="center" vertical="center"/>
    </xf>
    <xf numFmtId="280" fontId="11" fillId="0" borderId="7" xfId="3984" applyNumberFormat="1" applyFont="1" applyFill="1" applyBorder="1" applyAlignment="1">
      <alignment horizontal="center" vertical="center"/>
    </xf>
    <xf numFmtId="0" fontId="11" fillId="0" borderId="7" xfId="13866" applyFont="1" applyFill="1" applyBorder="1" applyAlignment="1">
      <alignment horizontal="left" vertical="center" wrapText="1"/>
    </xf>
    <xf numFmtId="10" fontId="11" fillId="0" borderId="7" xfId="13866" applyNumberFormat="1" applyFont="1" applyFill="1" applyBorder="1" applyAlignment="1">
      <alignment horizontal="center" vertical="center" wrapText="1"/>
    </xf>
    <xf numFmtId="280" fontId="11" fillId="0" borderId="7" xfId="3984" applyNumberFormat="1" applyFont="1" applyFill="1" applyBorder="1" applyAlignment="1">
      <alignment horizontal="right" vertical="center"/>
    </xf>
    <xf numFmtId="0" fontId="11" fillId="0" borderId="7" xfId="13276" applyFont="1" applyFill="1" applyBorder="1" applyAlignment="1">
      <alignment horizontal="center" vertical="center"/>
    </xf>
    <xf numFmtId="0" fontId="11" fillId="0" borderId="7" xfId="13276" applyFont="1" applyFill="1" applyBorder="1" applyAlignment="1">
      <alignment vertical="center"/>
    </xf>
    <xf numFmtId="10" fontId="11" fillId="0" borderId="7" xfId="13276" applyNumberFormat="1" applyFont="1" applyFill="1" applyBorder="1" applyAlignment="1">
      <alignment horizontal="center" vertical="center"/>
    </xf>
    <xf numFmtId="10" fontId="11" fillId="0" borderId="7" xfId="3984" applyNumberFormat="1" applyFont="1" applyFill="1" applyBorder="1">
      <alignment vertical="center"/>
    </xf>
    <xf numFmtId="0" fontId="23" fillId="0" borderId="0" xfId="3984" applyFont="1" applyAlignment="1">
      <alignment horizontal="center" vertical="center"/>
    </xf>
    <xf numFmtId="10" fontId="23" fillId="0" borderId="0" xfId="3984" applyNumberFormat="1" applyFont="1">
      <alignment vertical="center"/>
    </xf>
    <xf numFmtId="280" fontId="23" fillId="0" borderId="0" xfId="3984" applyNumberFormat="1" applyFont="1">
      <alignment vertical="center"/>
    </xf>
    <xf numFmtId="280" fontId="11" fillId="0" borderId="0" xfId="3984" applyNumberFormat="1" applyFont="1" applyBorder="1" applyAlignment="1">
      <alignment horizontal="center" vertical="center"/>
    </xf>
    <xf numFmtId="280" fontId="11" fillId="0" borderId="0" xfId="3984" applyNumberFormat="1" applyFont="1" applyBorder="1">
      <alignment vertical="center"/>
    </xf>
    <xf numFmtId="280" fontId="11" fillId="0" borderId="0" xfId="3984" applyNumberFormat="1" applyFont="1" applyBorder="1" applyAlignment="1">
      <alignment horizontal="right" vertical="center"/>
    </xf>
    <xf numFmtId="0" fontId="25" fillId="8" borderId="0" xfId="3984" applyFont="1" applyFill="1" applyAlignment="1">
      <alignment horizontal="center" vertical="center"/>
    </xf>
    <xf numFmtId="0" fontId="25" fillId="0" borderId="0" xfId="3984" applyFont="1" applyFill="1" applyAlignment="1">
      <alignment horizontal="center" vertical="center"/>
    </xf>
    <xf numFmtId="0" fontId="11" fillId="8" borderId="7" xfId="3984" applyFont="1" applyFill="1" applyBorder="1" applyAlignment="1">
      <alignment horizontal="center" vertical="center"/>
    </xf>
    <xf numFmtId="10" fontId="11" fillId="8" borderId="7" xfId="3984" applyNumberFormat="1" applyFont="1" applyFill="1" applyBorder="1" applyAlignment="1">
      <alignment horizontal="center" vertical="center"/>
    </xf>
    <xf numFmtId="280" fontId="11" fillId="8" borderId="7" xfId="3984" applyNumberFormat="1" applyFont="1" applyFill="1" applyBorder="1" applyAlignment="1">
      <alignment horizontal="center" vertical="center"/>
    </xf>
    <xf numFmtId="0" fontId="11" fillId="8" borderId="7" xfId="3984" applyFont="1" applyFill="1" applyBorder="1">
      <alignment vertical="center"/>
    </xf>
    <xf numFmtId="10" fontId="11" fillId="8" borderId="7" xfId="3984" applyNumberFormat="1" applyFont="1" applyFill="1" applyBorder="1">
      <alignment vertical="center"/>
    </xf>
    <xf numFmtId="280" fontId="11" fillId="8" borderId="7" xfId="3984" applyNumberFormat="1" applyFont="1" applyFill="1" applyBorder="1">
      <alignment vertical="center"/>
    </xf>
    <xf numFmtId="280" fontId="18" fillId="0" borderId="7" xfId="3984" applyNumberFormat="1" applyFont="1" applyBorder="1">
      <alignment vertical="center"/>
    </xf>
    <xf numFmtId="10" fontId="11" fillId="0" borderId="0" xfId="3984" applyNumberFormat="1" applyFont="1" applyBorder="1">
      <alignment vertical="center"/>
    </xf>
    <xf numFmtId="280" fontId="11" fillId="8" borderId="5" xfId="3984" applyNumberFormat="1" applyFont="1" applyFill="1" applyBorder="1" applyAlignment="1">
      <alignment horizontal="right" vertical="center"/>
    </xf>
    <xf numFmtId="280" fontId="11" fillId="8" borderId="16" xfId="3984" applyNumberFormat="1" applyFont="1" applyFill="1" applyBorder="1" applyAlignment="1">
      <alignment horizontal="right" vertical="center"/>
    </xf>
    <xf numFmtId="280" fontId="11" fillId="8" borderId="10" xfId="3984" applyNumberFormat="1" applyFont="1" applyFill="1" applyBorder="1" applyAlignment="1">
      <alignment horizontal="right" vertical="center"/>
    </xf>
    <xf numFmtId="0" fontId="11" fillId="8" borderId="0" xfId="3984" applyFont="1" applyFill="1" applyAlignment="1">
      <alignment horizontal="center" vertical="center"/>
    </xf>
    <xf numFmtId="0" fontId="11" fillId="8" borderId="0" xfId="3984" applyFont="1" applyFill="1">
      <alignment vertical="center"/>
    </xf>
    <xf numFmtId="10" fontId="11" fillId="8" borderId="0" xfId="3984" applyNumberFormat="1" applyFont="1" applyFill="1">
      <alignment vertical="center"/>
    </xf>
    <xf numFmtId="280" fontId="11" fillId="8" borderId="0" xfId="3984" applyNumberFormat="1" applyFont="1" applyFill="1">
      <alignment vertical="center"/>
    </xf>
    <xf numFmtId="0" fontId="23" fillId="8" borderId="0" xfId="3984" applyFont="1" applyFill="1" applyAlignment="1">
      <alignment horizontal="center" vertical="center"/>
    </xf>
    <xf numFmtId="0" fontId="23" fillId="8" borderId="0" xfId="3984" applyFont="1" applyFill="1">
      <alignment vertical="center"/>
    </xf>
    <xf numFmtId="10" fontId="23" fillId="8" borderId="0" xfId="3984" applyNumberFormat="1" applyFont="1" applyFill="1">
      <alignment vertical="center"/>
    </xf>
    <xf numFmtId="280" fontId="23" fillId="8" borderId="0" xfId="3984" applyNumberFormat="1" applyFont="1" applyFill="1">
      <alignment vertical="center"/>
    </xf>
    <xf numFmtId="0" fontId="23" fillId="0" borderId="0" xfId="3984" applyFont="1" applyFill="1" applyAlignment="1">
      <alignment horizontal="center" vertical="center"/>
    </xf>
    <xf numFmtId="0" fontId="23" fillId="0" borderId="0" xfId="3984" applyFont="1" applyFill="1">
      <alignment vertical="center"/>
    </xf>
    <xf numFmtId="280" fontId="11" fillId="0" borderId="7" xfId="3984" applyNumberFormat="1" applyFont="1" applyFill="1" applyBorder="1">
      <alignment vertical="center"/>
    </xf>
    <xf numFmtId="280" fontId="18" fillId="0" borderId="7" xfId="3984" applyNumberFormat="1" applyFont="1" applyFill="1" applyBorder="1">
      <alignment vertical="center"/>
    </xf>
    <xf numFmtId="280" fontId="11" fillId="0" borderId="5" xfId="3984" applyNumberFormat="1" applyFont="1" applyFill="1" applyBorder="1" applyAlignment="1">
      <alignment horizontal="right" vertical="center"/>
    </xf>
    <xf numFmtId="280" fontId="11" fillId="0" borderId="16" xfId="3984" applyNumberFormat="1" applyFont="1" applyFill="1" applyBorder="1" applyAlignment="1">
      <alignment horizontal="right" vertical="center"/>
    </xf>
    <xf numFmtId="280" fontId="11" fillId="0" borderId="10" xfId="3984" applyNumberFormat="1" applyFont="1" applyFill="1" applyBorder="1" applyAlignment="1">
      <alignment horizontal="right" vertical="center"/>
    </xf>
    <xf numFmtId="10" fontId="23" fillId="0" borderId="0" xfId="3984" applyNumberFormat="1" applyFont="1" applyFill="1">
      <alignment vertical="center"/>
    </xf>
    <xf numFmtId="280" fontId="23" fillId="0" borderId="0" xfId="3984" applyNumberFormat="1" applyFont="1" applyFill="1">
      <alignment vertical="center"/>
    </xf>
    <xf numFmtId="0" fontId="25" fillId="9" borderId="0" xfId="3984" applyFont="1" applyFill="1" applyAlignment="1">
      <alignment horizontal="center" vertical="center"/>
    </xf>
    <xf numFmtId="10" fontId="11" fillId="0" borderId="0" xfId="3984" applyNumberFormat="1" applyFont="1" applyAlignment="1">
      <alignment horizontal="right" vertical="center"/>
    </xf>
    <xf numFmtId="280" fontId="11" fillId="9" borderId="0" xfId="3984" applyNumberFormat="1" applyFont="1" applyFill="1" applyBorder="1" applyAlignment="1">
      <alignment horizontal="center" vertical="center"/>
    </xf>
    <xf numFmtId="280" fontId="11" fillId="9" borderId="0" xfId="3984" applyNumberFormat="1" applyFont="1" applyFill="1" applyBorder="1">
      <alignment vertical="center"/>
    </xf>
    <xf numFmtId="280" fontId="18" fillId="9" borderId="0" xfId="3984" applyNumberFormat="1" applyFont="1" applyFill="1" applyBorder="1">
      <alignment vertical="center"/>
    </xf>
    <xf numFmtId="280" fontId="11" fillId="9" borderId="0" xfId="3984" applyNumberFormat="1" applyFont="1" applyFill="1" applyBorder="1" applyAlignment="1">
      <alignment horizontal="right" vertical="center"/>
    </xf>
    <xf numFmtId="280" fontId="11" fillId="9" borderId="0" xfId="3984" applyNumberFormat="1" applyFont="1" applyFill="1">
      <alignment vertical="center"/>
    </xf>
    <xf numFmtId="10" fontId="11" fillId="0" borderId="0" xfId="3984" applyNumberFormat="1" applyFont="1" applyFill="1" applyAlignment="1">
      <alignment horizontal="right" vertical="center"/>
    </xf>
    <xf numFmtId="280" fontId="23" fillId="9" borderId="0" xfId="3984" applyNumberFormat="1" applyFont="1" applyFill="1">
      <alignment vertical="center"/>
    </xf>
    <xf numFmtId="10" fontId="23" fillId="0" borderId="0" xfId="3984" applyNumberFormat="1" applyFont="1" applyAlignment="1">
      <alignment horizontal="right" vertical="center"/>
    </xf>
    <xf numFmtId="0" fontId="6" fillId="0" borderId="0" xfId="0" applyFont="1" applyAlignment="1">
      <alignment horizontal="right" vertical="center"/>
    </xf>
    <xf numFmtId="0" fontId="6" fillId="0" borderId="7" xfId="0" applyNumberFormat="1" applyFont="1" applyFill="1" applyBorder="1" applyAlignment="1"/>
    <xf numFmtId="281" fontId="6" fillId="0" borderId="0" xfId="0" applyNumberFormat="1" applyFont="1" applyAlignment="1">
      <alignment vertical="center" shrinkToFit="1"/>
    </xf>
    <xf numFmtId="280" fontId="6" fillId="0" borderId="0" xfId="0" applyNumberFormat="1" applyFont="1" applyAlignment="1">
      <alignment horizontal="center" vertical="center" wrapText="1"/>
    </xf>
    <xf numFmtId="281" fontId="11" fillId="0" borderId="0" xfId="0" applyNumberFormat="1" applyFont="1" applyFill="1" applyAlignment="1">
      <alignment vertical="center" shrinkToFit="1"/>
    </xf>
    <xf numFmtId="0" fontId="11" fillId="0" borderId="5" xfId="0" applyFont="1" applyFill="1" applyBorder="1" applyAlignment="1">
      <alignment horizontal="center" vertical="center" wrapText="1"/>
    </xf>
    <xf numFmtId="280" fontId="11" fillId="0" borderId="7" xfId="0" applyNumberFormat="1" applyFont="1" applyFill="1" applyBorder="1" applyAlignment="1">
      <alignment horizontal="center" vertical="center"/>
    </xf>
    <xf numFmtId="0" fontId="11" fillId="0" borderId="10" xfId="0" applyFont="1" applyFill="1" applyBorder="1" applyAlignment="1">
      <alignment horizontal="center" vertical="center" wrapText="1"/>
    </xf>
    <xf numFmtId="280" fontId="11" fillId="0" borderId="7" xfId="0" applyNumberFormat="1" applyFont="1" applyFill="1" applyBorder="1" applyAlignment="1">
      <alignment horizontal="center" vertical="center" shrinkToFit="1"/>
    </xf>
    <xf numFmtId="0" fontId="2" fillId="11" borderId="17" xfId="4699" applyFont="1" applyFill="1" applyBorder="1" applyAlignment="1">
      <alignment horizontal="center" vertical="center" wrapText="1"/>
    </xf>
    <xf numFmtId="280" fontId="6" fillId="0" borderId="0" xfId="0" applyNumberFormat="1" applyFont="1" applyAlignment="1">
      <alignment horizontal="center" vertical="center" shrinkToFit="1"/>
    </xf>
    <xf numFmtId="280" fontId="11" fillId="0" borderId="7" xfId="0" applyNumberFormat="1" applyFont="1" applyFill="1" applyBorder="1" applyAlignment="1">
      <alignment horizontal="right" vertical="center"/>
    </xf>
    <xf numFmtId="280" fontId="11" fillId="0" borderId="7" xfId="0" applyNumberFormat="1" applyFont="1" applyFill="1" applyBorder="1" applyAlignment="1">
      <alignment horizontal="right" vertical="center" shrinkToFit="1"/>
    </xf>
    <xf numFmtId="282" fontId="11" fillId="0" borderId="7" xfId="0" applyNumberFormat="1" applyFont="1" applyFill="1" applyBorder="1" applyAlignment="1">
      <alignment horizontal="center" vertical="center"/>
    </xf>
    <xf numFmtId="0" fontId="0" fillId="0" borderId="0" xfId="0" applyFont="1" applyAlignment="1">
      <alignment horizontal="center" vertical="center" wrapText="1"/>
    </xf>
    <xf numFmtId="0" fontId="11" fillId="0" borderId="0" xfId="0" applyFont="1" applyFill="1" applyAlignment="1">
      <alignment horizontal="left" vertical="center"/>
    </xf>
    <xf numFmtId="0" fontId="11" fillId="0" borderId="0" xfId="0" applyFont="1" applyFill="1" applyAlignment="1">
      <alignment horizontal="center" vertical="center" wrapText="1"/>
    </xf>
    <xf numFmtId="222" fontId="11" fillId="0" borderId="0" xfId="0" applyNumberFormat="1" applyFont="1" applyFill="1" applyAlignment="1">
      <alignment horizontal="center" vertical="center"/>
    </xf>
    <xf numFmtId="284" fontId="11" fillId="0" borderId="15" xfId="0" applyNumberFormat="1" applyFont="1" applyFill="1" applyBorder="1" applyAlignment="1">
      <alignment horizontal="center" vertical="center"/>
    </xf>
    <xf numFmtId="282" fontId="11" fillId="0" borderId="0" xfId="0" applyNumberFormat="1" applyFont="1" applyFill="1" applyAlignment="1">
      <alignment horizontal="center" vertical="center"/>
    </xf>
    <xf numFmtId="10" fontId="11" fillId="0" borderId="0" xfId="0" applyNumberFormat="1" applyFont="1" applyFill="1" applyAlignment="1">
      <alignment vertical="center"/>
    </xf>
    <xf numFmtId="222" fontId="11" fillId="0" borderId="7" xfId="0" applyNumberFormat="1" applyFont="1" applyFill="1" applyBorder="1" applyAlignment="1">
      <alignment horizontal="center" vertical="center" wrapText="1"/>
    </xf>
    <xf numFmtId="222" fontId="11" fillId="0" borderId="7" xfId="0" applyNumberFormat="1" applyFont="1" applyFill="1" applyBorder="1" applyAlignment="1">
      <alignment horizontal="center" vertical="center"/>
    </xf>
    <xf numFmtId="282" fontId="11" fillId="0" borderId="7" xfId="0" applyNumberFormat="1" applyFont="1" applyFill="1" applyBorder="1" applyAlignment="1">
      <alignment horizontal="center" vertical="center" wrapText="1"/>
    </xf>
    <xf numFmtId="280" fontId="11" fillId="0" borderId="7" xfId="0" applyNumberFormat="1" applyFont="1" applyFill="1" applyBorder="1" applyAlignment="1">
      <alignment vertical="center"/>
    </xf>
    <xf numFmtId="280" fontId="11" fillId="0" borderId="7" xfId="13659" applyNumberFormat="1" applyFont="1" applyFill="1" applyBorder="1" applyAlignment="1">
      <alignment horizontal="right" vertical="center"/>
    </xf>
    <xf numFmtId="280" fontId="11" fillId="9" borderId="7" xfId="13659" applyNumberFormat="1" applyFont="1" applyFill="1" applyBorder="1" applyAlignment="1">
      <alignment horizontal="right" vertical="center"/>
    </xf>
    <xf numFmtId="10" fontId="11" fillId="0" borderId="7" xfId="0" applyNumberFormat="1" applyFont="1" applyFill="1" applyBorder="1" applyAlignment="1">
      <alignment horizontal="center" vertical="center"/>
    </xf>
    <xf numFmtId="10" fontId="11" fillId="0" borderId="7" xfId="0" applyNumberFormat="1" applyFont="1" applyFill="1" applyBorder="1"/>
    <xf numFmtId="10" fontId="11" fillId="0" borderId="7" xfId="0" applyNumberFormat="1" applyFont="1" applyFill="1" applyBorder="1" applyAlignment="1">
      <alignment vertical="center"/>
    </xf>
    <xf numFmtId="10" fontId="11" fillId="0" borderId="7" xfId="0" applyNumberFormat="1" applyFont="1" applyFill="1" applyBorder="1" applyAlignment="1">
      <alignment vertical="center" shrinkToFit="1"/>
    </xf>
    <xf numFmtId="281" fontId="6" fillId="0" borderId="0" xfId="0" applyNumberFormat="1" applyFont="1" applyAlignment="1">
      <alignment vertical="center"/>
    </xf>
    <xf numFmtId="0" fontId="11" fillId="7" borderId="7" xfId="0" applyFont="1" applyFill="1" applyBorder="1" applyAlignment="1">
      <alignment horizontal="center" vertical="center" wrapText="1"/>
    </xf>
    <xf numFmtId="0" fontId="11" fillId="7" borderId="5" xfId="0" applyFont="1" applyFill="1" applyBorder="1" applyAlignment="1">
      <alignment horizontal="center" vertical="center" wrapText="1"/>
    </xf>
    <xf numFmtId="0" fontId="11" fillId="7" borderId="7" xfId="0" applyFont="1" applyFill="1" applyBorder="1" applyAlignment="1">
      <alignment horizontal="center" vertical="center"/>
    </xf>
    <xf numFmtId="0" fontId="11" fillId="7" borderId="10" xfId="0" applyFont="1" applyFill="1" applyBorder="1" applyAlignment="1">
      <alignment horizontal="center" vertical="center" wrapText="1"/>
    </xf>
    <xf numFmtId="0" fontId="11" fillId="0" borderId="7" xfId="0" applyNumberFormat="1" applyFont="1" applyFill="1" applyBorder="1" applyAlignment="1">
      <alignment vertical="center"/>
    </xf>
    <xf numFmtId="0" fontId="11" fillId="9" borderId="7" xfId="0" applyFont="1" applyFill="1" applyBorder="1" applyAlignment="1">
      <alignment horizontal="center" vertical="center"/>
    </xf>
    <xf numFmtId="0" fontId="11" fillId="7" borderId="7" xfId="0" applyFont="1" applyFill="1" applyBorder="1" applyAlignment="1">
      <alignment horizontal="left" vertical="center"/>
    </xf>
    <xf numFmtId="0" fontId="11" fillId="0" borderId="14" xfId="0" applyFont="1" applyBorder="1" applyAlignment="1">
      <alignment horizontal="center" vertical="center"/>
    </xf>
    <xf numFmtId="0" fontId="11" fillId="7" borderId="7" xfId="0" applyFont="1" applyFill="1" applyBorder="1" applyAlignment="1">
      <alignment vertical="center"/>
    </xf>
    <xf numFmtId="0" fontId="6" fillId="0" borderId="0" xfId="0" applyFont="1" applyFill="1" applyAlignment="1">
      <alignment horizontal="center" vertical="center" wrapText="1"/>
    </xf>
    <xf numFmtId="281" fontId="6" fillId="0" borderId="0" xfId="0" applyNumberFormat="1" applyFont="1" applyAlignment="1">
      <alignment horizontal="center" vertical="center" wrapText="1"/>
    </xf>
    <xf numFmtId="281" fontId="11" fillId="0" borderId="0" xfId="0" applyNumberFormat="1" applyFont="1" applyAlignment="1">
      <alignment vertical="center"/>
    </xf>
    <xf numFmtId="281" fontId="11" fillId="0" borderId="7" xfId="0" applyNumberFormat="1" applyFont="1" applyBorder="1" applyAlignment="1">
      <alignment horizontal="center" vertical="center" wrapText="1"/>
    </xf>
    <xf numFmtId="0" fontId="11" fillId="0" borderId="5" xfId="14983" applyFont="1" applyFill="1" applyBorder="1" applyAlignment="1">
      <alignment horizontal="center" vertical="center" wrapText="1"/>
    </xf>
    <xf numFmtId="280" fontId="11" fillId="0" borderId="5" xfId="14983" applyNumberFormat="1" applyFont="1" applyFill="1" applyBorder="1" applyAlignment="1">
      <alignment horizontal="center" vertical="center" wrapText="1"/>
    </xf>
    <xf numFmtId="280" fontId="11" fillId="0" borderId="7" xfId="0" applyNumberFormat="1" applyFont="1" applyBorder="1" applyAlignment="1">
      <alignment horizontal="center" vertical="center" wrapText="1"/>
    </xf>
    <xf numFmtId="281" fontId="11" fillId="0" borderId="7" xfId="0" applyNumberFormat="1" applyFont="1" applyBorder="1" applyAlignment="1">
      <alignment horizontal="center" vertical="center"/>
    </xf>
    <xf numFmtId="0" fontId="11" fillId="0" borderId="10" xfId="14983" applyFont="1" applyFill="1" applyBorder="1" applyAlignment="1">
      <alignment horizontal="center" vertical="center" wrapText="1"/>
    </xf>
    <xf numFmtId="280" fontId="11" fillId="0" borderId="10" xfId="14983" applyNumberFormat="1" applyFont="1" applyFill="1" applyBorder="1" applyAlignment="1">
      <alignment horizontal="center" vertical="center" wrapText="1"/>
    </xf>
    <xf numFmtId="280" fontId="11" fillId="0" borderId="7" xfId="0" applyNumberFormat="1" applyFont="1" applyBorder="1" applyAlignment="1">
      <alignment horizontal="center" vertical="center"/>
    </xf>
    <xf numFmtId="281" fontId="11" fillId="0" borderId="7" xfId="0" applyNumberFormat="1" applyFont="1" applyFill="1" applyBorder="1" applyAlignment="1">
      <alignment horizontal="center" vertical="center"/>
    </xf>
    <xf numFmtId="14" fontId="11" fillId="0" borderId="7" xfId="0" applyNumberFormat="1" applyFont="1" applyFill="1" applyBorder="1" applyAlignment="1">
      <alignment horizontal="center" vertical="center"/>
    </xf>
    <xf numFmtId="280" fontId="11" fillId="0" borderId="7" xfId="0" applyNumberFormat="1" applyFont="1" applyBorder="1" applyAlignment="1">
      <alignment vertical="center" shrinkToFit="1"/>
    </xf>
    <xf numFmtId="0" fontId="5" fillId="0" borderId="0" xfId="0" applyFont="1" applyAlignment="1">
      <alignment vertical="center" wrapText="1"/>
    </xf>
    <xf numFmtId="280" fontId="11" fillId="0" borderId="0" xfId="0" applyNumberFormat="1" applyFont="1" applyAlignment="1">
      <alignment vertical="center" shrinkToFit="1"/>
    </xf>
    <xf numFmtId="0" fontId="11" fillId="0" borderId="5" xfId="0" applyFont="1" applyBorder="1" applyAlignment="1">
      <alignment horizontal="center" vertical="center" wrapText="1"/>
    </xf>
    <xf numFmtId="280" fontId="11" fillId="0" borderId="7" xfId="0" applyNumberFormat="1" applyFont="1" applyBorder="1" applyAlignment="1">
      <alignment horizontal="center" vertical="center" shrinkToFit="1"/>
    </xf>
    <xf numFmtId="0" fontId="11" fillId="0" borderId="10" xfId="0" applyFont="1" applyBorder="1" applyAlignment="1">
      <alignment horizontal="center" vertical="center" wrapText="1"/>
    </xf>
    <xf numFmtId="280" fontId="11" fillId="9" borderId="7" xfId="0" applyNumberFormat="1" applyFont="1" applyFill="1" applyBorder="1" applyAlignment="1">
      <alignment horizontal="right" vertical="center" shrinkToFit="1"/>
    </xf>
    <xf numFmtId="282" fontId="11" fillId="9" borderId="7" xfId="0" applyNumberFormat="1" applyFont="1" applyFill="1" applyBorder="1" applyAlignment="1">
      <alignment horizontal="center" vertical="center"/>
    </xf>
    <xf numFmtId="280" fontId="11" fillId="9" borderId="7" xfId="0" applyNumberFormat="1" applyFont="1" applyFill="1" applyBorder="1" applyAlignment="1">
      <alignment vertical="center" shrinkToFit="1"/>
    </xf>
    <xf numFmtId="43" fontId="11" fillId="9" borderId="7" xfId="0" applyNumberFormat="1" applyFont="1" applyFill="1" applyBorder="1" applyAlignment="1">
      <alignment horizontal="right" vertical="center"/>
    </xf>
    <xf numFmtId="280" fontId="11" fillId="0" borderId="7" xfId="0" applyNumberFormat="1" applyFont="1" applyBorder="1" applyAlignment="1">
      <alignment horizontal="right" vertical="center" shrinkToFit="1"/>
    </xf>
    <xf numFmtId="222" fontId="11" fillId="0" borderId="0" xfId="0" applyNumberFormat="1" applyFont="1" applyAlignment="1">
      <alignment horizontal="center" vertical="center"/>
    </xf>
    <xf numFmtId="49" fontId="11" fillId="0" borderId="15" xfId="0" applyNumberFormat="1" applyFont="1" applyBorder="1" applyAlignment="1">
      <alignment horizontal="center" vertical="center"/>
    </xf>
    <xf numFmtId="0" fontId="11" fillId="0" borderId="15" xfId="0" applyNumberFormat="1" applyFont="1" applyBorder="1" applyAlignment="1">
      <alignment horizontal="center" vertical="center"/>
    </xf>
    <xf numFmtId="222" fontId="11" fillId="0" borderId="9" xfId="0" applyNumberFormat="1" applyFont="1" applyFill="1" applyBorder="1" applyAlignment="1">
      <alignment horizontal="center" vertical="center"/>
    </xf>
    <xf numFmtId="282" fontId="11" fillId="0" borderId="0" xfId="0" applyNumberFormat="1" applyFont="1" applyAlignment="1">
      <alignment horizontal="center" vertical="center"/>
    </xf>
    <xf numFmtId="0" fontId="11" fillId="0" borderId="10" xfId="0" applyFont="1" applyFill="1" applyBorder="1" applyAlignment="1">
      <alignment horizontal="center"/>
    </xf>
    <xf numFmtId="280" fontId="11" fillId="0" borderId="0" xfId="0" applyNumberFormat="1" applyFont="1"/>
    <xf numFmtId="10" fontId="11" fillId="0" borderId="0" xfId="0" applyNumberFormat="1" applyFont="1" applyAlignment="1">
      <alignment vertical="center"/>
    </xf>
    <xf numFmtId="0" fontId="11" fillId="0" borderId="7" xfId="0" applyFont="1" applyFill="1" applyBorder="1" applyAlignment="1">
      <alignment horizontal="center"/>
    </xf>
    <xf numFmtId="0" fontId="11" fillId="0" borderId="7" xfId="0" applyFont="1" applyFill="1" applyBorder="1"/>
    <xf numFmtId="0" fontId="11" fillId="0" borderId="7" xfId="13662" applyFont="1" applyFill="1" applyBorder="1" applyAlignment="1">
      <alignment horizontal="center" vertical="center" wrapText="1"/>
    </xf>
    <xf numFmtId="0" fontId="11" fillId="0" borderId="7" xfId="13662" applyFont="1" applyFill="1" applyBorder="1" applyAlignment="1">
      <alignment horizontal="left" vertical="center" wrapText="1"/>
    </xf>
    <xf numFmtId="10" fontId="11" fillId="0" borderId="8" xfId="3984" applyNumberFormat="1" applyFont="1" applyFill="1" applyBorder="1" applyAlignment="1">
      <alignment horizontal="center" vertical="center"/>
    </xf>
    <xf numFmtId="0" fontId="18" fillId="0" borderId="7" xfId="0" applyFont="1" applyBorder="1" applyAlignment="1">
      <alignment vertical="center" wrapText="1"/>
    </xf>
    <xf numFmtId="0" fontId="5" fillId="0" borderId="0" xfId="14984" applyFont="1" applyAlignment="1">
      <alignment vertical="center"/>
    </xf>
    <xf numFmtId="0" fontId="6" fillId="0" borderId="0" xfId="14984" applyFont="1" applyAlignment="1">
      <alignment horizontal="center" vertical="center" wrapText="1"/>
    </xf>
    <xf numFmtId="0" fontId="31" fillId="0" borderId="0" xfId="14984" applyFont="1" applyAlignment="1">
      <alignment horizontal="center" vertical="center" wrapText="1"/>
    </xf>
    <xf numFmtId="279" fontId="6" fillId="0" borderId="15" xfId="14984" applyNumberFormat="1" applyFont="1" applyBorder="1" applyAlignment="1">
      <alignment horizontal="left" vertical="center"/>
    </xf>
    <xf numFmtId="0" fontId="2" fillId="0" borderId="7" xfId="14984" applyFont="1" applyFill="1" applyBorder="1" applyAlignment="1">
      <alignment horizontal="center" vertical="center" wrapText="1"/>
    </xf>
    <xf numFmtId="0" fontId="6" fillId="0" borderId="7" xfId="14984" applyFont="1" applyFill="1" applyBorder="1" applyAlignment="1">
      <alignment horizontal="left" vertical="center"/>
    </xf>
    <xf numFmtId="0" fontId="6" fillId="0" borderId="7" xfId="14984" applyFont="1" applyBorder="1" applyAlignment="1">
      <alignment horizontal="left" vertical="center"/>
    </xf>
    <xf numFmtId="0" fontId="2" fillId="0" borderId="9" xfId="14984" applyFont="1" applyBorder="1" applyAlignment="1">
      <alignment horizontal="center" vertical="center"/>
    </xf>
    <xf numFmtId="0" fontId="0" fillId="0" borderId="14" xfId="14984" applyBorder="1"/>
    <xf numFmtId="0" fontId="0" fillId="0" borderId="9" xfId="14984" applyBorder="1"/>
    <xf numFmtId="0" fontId="2" fillId="0" borderId="8" xfId="14984" applyFont="1" applyBorder="1" applyAlignment="1">
      <alignment horizontal="left" vertical="center"/>
    </xf>
    <xf numFmtId="0" fontId="2" fillId="0" borderId="14" xfId="14984" applyFont="1" applyBorder="1" applyAlignment="1">
      <alignment horizontal="left" vertical="center"/>
    </xf>
    <xf numFmtId="0" fontId="2" fillId="0" borderId="9" xfId="14984" applyFont="1" applyBorder="1" applyAlignment="1">
      <alignment horizontal="left" vertical="center"/>
    </xf>
    <xf numFmtId="0" fontId="6" fillId="0" borderId="7" xfId="14984" applyFont="1" applyBorder="1" applyAlignment="1">
      <alignment horizontal="right" vertical="center"/>
    </xf>
    <xf numFmtId="0" fontId="6" fillId="0" borderId="7" xfId="14984" applyNumberFormat="1" applyFont="1" applyBorder="1" applyAlignment="1">
      <alignment horizontal="center" vertical="center"/>
    </xf>
    <xf numFmtId="0" fontId="6" fillId="0" borderId="0" xfId="14984" applyFont="1" applyAlignment="1">
      <alignment horizontal="center" vertical="center"/>
    </xf>
    <xf numFmtId="0" fontId="2" fillId="0" borderId="7" xfId="14984" applyFont="1" applyBorder="1" applyAlignment="1">
      <alignment horizontal="center" vertical="center"/>
    </xf>
    <xf numFmtId="0" fontId="2" fillId="0" borderId="5" xfId="14984" applyFont="1" applyBorder="1" applyAlignment="1">
      <alignment horizontal="center" vertical="center" wrapText="1"/>
    </xf>
    <xf numFmtId="0" fontId="2" fillId="0" borderId="5" xfId="14983" applyFont="1" applyFill="1" applyBorder="1" applyAlignment="1">
      <alignment horizontal="center" vertical="center" wrapText="1"/>
    </xf>
    <xf numFmtId="0" fontId="6" fillId="0" borderId="10" xfId="14984" applyFont="1" applyBorder="1" applyAlignment="1">
      <alignment horizontal="center" vertical="center" wrapText="1"/>
    </xf>
    <xf numFmtId="0" fontId="2" fillId="0" borderId="10" xfId="14984" applyFont="1" applyBorder="1" applyAlignment="1">
      <alignment horizontal="center" vertical="center" wrapText="1"/>
    </xf>
    <xf numFmtId="0" fontId="6" fillId="0" borderId="10" xfId="14983" applyFont="1" applyFill="1" applyBorder="1" applyAlignment="1">
      <alignment horizontal="center" vertical="center" wrapText="1"/>
    </xf>
    <xf numFmtId="0" fontId="2" fillId="0" borderId="11" xfId="14984" applyFont="1" applyBorder="1" applyAlignment="1">
      <alignment horizontal="center" vertical="center" wrapText="1"/>
    </xf>
    <xf numFmtId="0" fontId="2" fillId="0" borderId="13" xfId="14984" applyFont="1" applyBorder="1" applyAlignment="1">
      <alignment horizontal="center" vertical="center" wrapText="1"/>
    </xf>
    <xf numFmtId="0" fontId="2" fillId="0" borderId="5" xfId="14984" applyFont="1" applyBorder="1" applyAlignment="1">
      <alignment horizontal="center" vertical="center"/>
    </xf>
    <xf numFmtId="0" fontId="2" fillId="0" borderId="18" xfId="14984" applyFont="1" applyBorder="1" applyAlignment="1">
      <alignment horizontal="center" vertical="center" wrapText="1"/>
    </xf>
    <xf numFmtId="0" fontId="2" fillId="0" borderId="19" xfId="14984" applyFont="1" applyBorder="1" applyAlignment="1">
      <alignment horizontal="center" vertical="center" wrapText="1"/>
    </xf>
    <xf numFmtId="0" fontId="2" fillId="0" borderId="10" xfId="14984" applyFont="1" applyBorder="1" applyAlignment="1">
      <alignment horizontal="center" vertical="center"/>
    </xf>
    <xf numFmtId="43" fontId="6" fillId="0" borderId="8" xfId="14984" applyNumberFormat="1" applyFont="1" applyBorder="1" applyAlignment="1">
      <alignment horizontal="center" vertical="center"/>
    </xf>
    <xf numFmtId="43" fontId="6" fillId="0" borderId="9" xfId="14984" applyNumberFormat="1" applyFont="1" applyBorder="1" applyAlignment="1">
      <alignment horizontal="center" vertical="center"/>
    </xf>
    <xf numFmtId="0" fontId="5" fillId="0" borderId="0" xfId="14984" applyFont="1" applyAlignment="1">
      <alignment vertical="center" wrapText="1"/>
    </xf>
    <xf numFmtId="0" fontId="6" fillId="0" borderId="0" xfId="14984" applyNumberFormat="1" applyFont="1" applyAlignment="1">
      <alignment vertical="center"/>
    </xf>
    <xf numFmtId="0" fontId="2" fillId="7" borderId="7" xfId="14984" applyFont="1" applyFill="1" applyBorder="1" applyAlignment="1">
      <alignment horizontal="center" vertical="center" wrapText="1"/>
    </xf>
    <xf numFmtId="0" fontId="6" fillId="7" borderId="7" xfId="14984" applyFont="1" applyFill="1" applyBorder="1" applyAlignment="1">
      <alignment horizontal="center" vertical="center"/>
    </xf>
    <xf numFmtId="0" fontId="6" fillId="7" borderId="7" xfId="14984" applyFont="1" applyFill="1" applyBorder="1" applyAlignment="1">
      <alignment horizontal="left" vertical="center"/>
    </xf>
    <xf numFmtId="0" fontId="2" fillId="0" borderId="0" xfId="0" applyFont="1" applyAlignment="1">
      <alignment horizontal="center" vertical="center" wrapText="1"/>
    </xf>
    <xf numFmtId="279" fontId="6" fillId="0" borderId="0" xfId="14984" applyNumberFormat="1" applyFont="1" applyAlignment="1">
      <alignment horizontal="left" vertical="center"/>
    </xf>
    <xf numFmtId="0" fontId="6" fillId="0" borderId="9" xfId="14984" applyFont="1" applyBorder="1" applyAlignment="1">
      <alignment horizontal="center" vertical="center"/>
    </xf>
    <xf numFmtId="0" fontId="2" fillId="0" borderId="15" xfId="14984" applyFont="1" applyBorder="1" applyAlignment="1">
      <alignment horizontal="right" vertical="center"/>
    </xf>
    <xf numFmtId="14" fontId="6" fillId="0" borderId="0" xfId="0" applyNumberFormat="1" applyFont="1" applyBorder="1" applyAlignment="1">
      <alignment horizontal="center" vertical="center"/>
    </xf>
    <xf numFmtId="280" fontId="6" fillId="0" borderId="0" xfId="0" applyNumberFormat="1" applyFont="1" applyFill="1" applyBorder="1" applyAlignment="1">
      <alignment horizontal="center" vertical="center" wrapText="1"/>
    </xf>
    <xf numFmtId="43" fontId="6" fillId="0" borderId="9" xfId="0" applyNumberFormat="1" applyFont="1" applyFill="1" applyBorder="1" applyAlignment="1">
      <alignment horizontal="right" vertical="center"/>
    </xf>
    <xf numFmtId="43" fontId="6" fillId="0" borderId="9" xfId="0" applyNumberFormat="1" applyFont="1" applyBorder="1" applyAlignment="1">
      <alignment horizontal="right" vertical="center"/>
    </xf>
    <xf numFmtId="0" fontId="2" fillId="0" borderId="0" xfId="0" applyFont="1" applyFill="1" applyAlignment="1">
      <alignment horizontal="right" vertical="center"/>
    </xf>
    <xf numFmtId="0" fontId="2" fillId="0" borderId="0" xfId="0" applyFont="1" applyAlignment="1">
      <alignment vertical="center"/>
    </xf>
    <xf numFmtId="278" fontId="7" fillId="0" borderId="0" xfId="90" applyNumberFormat="1" applyFill="1" applyAlignment="1" applyProtection="1">
      <alignment horizontal="left" vertical="center" shrinkToFit="1"/>
      <protection locked="0" hidden="1"/>
    </xf>
    <xf numFmtId="0" fontId="8" fillId="0" borderId="0" xfId="90" applyFont="1" applyFill="1" applyAlignment="1" applyProtection="1">
      <alignment horizontal="left" vertical="center"/>
    </xf>
    <xf numFmtId="0" fontId="9" fillId="0" borderId="0" xfId="0" applyFont="1" applyFill="1" applyAlignment="1">
      <alignment horizontal="center" vertical="center" wrapText="1"/>
    </xf>
    <xf numFmtId="0" fontId="5" fillId="0" borderId="0" xfId="0" applyFont="1" applyFill="1" applyAlignment="1">
      <alignment horizontal="center" vertical="center"/>
    </xf>
    <xf numFmtId="279" fontId="6" fillId="0" borderId="0" xfId="0" applyNumberFormat="1" applyFont="1" applyFill="1" applyAlignment="1">
      <alignment horizontal="center" vertical="center"/>
    </xf>
    <xf numFmtId="279" fontId="6" fillId="0" borderId="0" xfId="0" applyNumberFormat="1" applyFont="1" applyFill="1" applyAlignment="1">
      <alignment vertical="center"/>
    </xf>
    <xf numFmtId="0" fontId="2" fillId="0" borderId="5" xfId="0" applyFont="1" applyFill="1" applyBorder="1" applyAlignment="1">
      <alignment horizontal="center" vertical="center"/>
    </xf>
    <xf numFmtId="0" fontId="6" fillId="0" borderId="7" xfId="0" applyFont="1" applyFill="1" applyBorder="1" applyAlignment="1">
      <alignment horizontal="center" vertical="center"/>
    </xf>
    <xf numFmtId="0" fontId="2" fillId="0" borderId="10" xfId="0" applyFont="1" applyFill="1" applyBorder="1" applyAlignment="1">
      <alignment horizontal="center" vertical="center"/>
    </xf>
    <xf numFmtId="0" fontId="6" fillId="0" borderId="10" xfId="0" applyFont="1" applyFill="1" applyBorder="1" applyAlignment="1">
      <alignment horizontal="center" vertical="center" wrapText="1"/>
    </xf>
    <xf numFmtId="0" fontId="2" fillId="0" borderId="7" xfId="0" applyNumberFormat="1" applyFont="1" applyFill="1" applyBorder="1" applyAlignment="1">
      <alignment horizontal="center" vertical="center"/>
    </xf>
    <xf numFmtId="0" fontId="6" fillId="0" borderId="7" xfId="0" applyNumberFormat="1" applyFont="1" applyFill="1" applyBorder="1" applyAlignment="1">
      <alignment horizontal="right" vertical="center"/>
    </xf>
    <xf numFmtId="43" fontId="6" fillId="0" borderId="7" xfId="0" applyNumberFormat="1" applyFont="1" applyFill="1" applyBorder="1" applyAlignment="1">
      <alignment horizontal="right" vertical="center"/>
    </xf>
    <xf numFmtId="0" fontId="6" fillId="0" borderId="7" xfId="0" applyNumberFormat="1" applyFont="1" applyFill="1" applyBorder="1" applyAlignment="1">
      <alignment vertical="center"/>
    </xf>
    <xf numFmtId="14" fontId="6" fillId="0" borderId="7" xfId="0" applyNumberFormat="1" applyFont="1" applyFill="1" applyBorder="1" applyAlignment="1">
      <alignment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6" fillId="0" borderId="7" xfId="0" applyFont="1" applyFill="1" applyBorder="1" applyAlignment="1">
      <alignment vertical="center"/>
    </xf>
    <xf numFmtId="49" fontId="6" fillId="0" borderId="0" xfId="0" applyNumberFormat="1" applyFont="1" applyFill="1" applyAlignment="1">
      <alignment vertical="center"/>
    </xf>
    <xf numFmtId="0" fontId="6" fillId="0" borderId="0" xfId="0" applyNumberFormat="1" applyFont="1" applyFill="1" applyAlignment="1">
      <alignment horizontal="center" vertical="center"/>
    </xf>
    <xf numFmtId="0" fontId="2" fillId="0" borderId="11" xfId="0" applyFont="1" applyFill="1" applyBorder="1" applyAlignment="1">
      <alignment horizontal="center" vertical="center"/>
    </xf>
    <xf numFmtId="0" fontId="2" fillId="0" borderId="13" xfId="0" applyFont="1" applyFill="1" applyBorder="1" applyAlignment="1">
      <alignment horizontal="center" vertical="center"/>
    </xf>
    <xf numFmtId="43" fontId="6" fillId="0" borderId="7" xfId="0" applyNumberFormat="1" applyFont="1" applyFill="1" applyBorder="1" applyAlignment="1">
      <alignment vertical="center"/>
    </xf>
    <xf numFmtId="0" fontId="6" fillId="0" borderId="7" xfId="0" applyFont="1" applyFill="1" applyBorder="1" applyAlignment="1" applyProtection="1">
      <alignment vertical="center"/>
      <protection locked="0"/>
    </xf>
    <xf numFmtId="0" fontId="2" fillId="0" borderId="0" xfId="0" applyFont="1" applyFill="1" applyAlignment="1">
      <alignment horizontal="center" vertical="center"/>
    </xf>
    <xf numFmtId="0" fontId="6" fillId="0" borderId="0" xfId="0" applyNumberFormat="1" applyFont="1" applyFill="1" applyAlignment="1">
      <alignment vertical="center"/>
    </xf>
    <xf numFmtId="0" fontId="6" fillId="0" borderId="0" xfId="0" applyNumberFormat="1" applyFont="1" applyFill="1" applyBorder="1" applyAlignment="1">
      <alignment vertical="center"/>
    </xf>
    <xf numFmtId="179" fontId="6" fillId="0" borderId="0" xfId="0" applyNumberFormat="1" applyFont="1" applyFill="1" applyBorder="1" applyAlignment="1">
      <alignment vertical="center"/>
    </xf>
    <xf numFmtId="0" fontId="6" fillId="0" borderId="10" xfId="0" applyFont="1" applyBorder="1" applyAlignment="1">
      <alignment horizontal="center" vertical="center" wrapText="1"/>
    </xf>
    <xf numFmtId="49" fontId="6" fillId="0" borderId="10" xfId="0" applyNumberFormat="1" applyFont="1" applyBorder="1" applyAlignment="1">
      <alignment horizontal="center" vertical="center" wrapText="1"/>
    </xf>
    <xf numFmtId="0" fontId="6" fillId="0" borderId="7" xfId="14976" applyNumberFormat="1" applyFont="1" applyFill="1" applyBorder="1" applyAlignment="1">
      <alignment horizontal="right" vertical="center" wrapText="1"/>
    </xf>
    <xf numFmtId="43" fontId="6" fillId="0" borderId="7" xfId="14976" applyNumberFormat="1" applyFont="1" applyFill="1" applyBorder="1" applyAlignment="1">
      <alignment horizontal="right" vertical="center" wrapText="1"/>
    </xf>
    <xf numFmtId="0" fontId="6" fillId="0" borderId="7" xfId="14976" applyNumberFormat="1" applyFont="1" applyFill="1" applyBorder="1" applyAlignment="1">
      <alignment horizontal="right" vertical="center"/>
    </xf>
    <xf numFmtId="43" fontId="6" fillId="0" borderId="7" xfId="14976" applyNumberFormat="1" applyFont="1" applyFill="1" applyBorder="1" applyAlignment="1">
      <alignment horizontal="right" vertical="center"/>
    </xf>
    <xf numFmtId="280" fontId="2" fillId="0" borderId="11" xfId="0" applyNumberFormat="1" applyFont="1" applyBorder="1" applyAlignment="1">
      <alignment horizontal="center" vertical="center"/>
    </xf>
    <xf numFmtId="280" fontId="2" fillId="0" borderId="12" xfId="0" applyNumberFormat="1" applyFont="1" applyBorder="1" applyAlignment="1">
      <alignment horizontal="center" vertical="center"/>
    </xf>
    <xf numFmtId="280" fontId="2" fillId="0" borderId="13" xfId="0" applyNumberFormat="1" applyFont="1" applyBorder="1" applyAlignment="1">
      <alignment horizontal="center" vertical="center"/>
    </xf>
    <xf numFmtId="280" fontId="2" fillId="0" borderId="8" xfId="0" applyNumberFormat="1" applyFont="1" applyBorder="1" applyAlignment="1">
      <alignment horizontal="center" vertical="center"/>
    </xf>
    <xf numFmtId="280" fontId="2" fillId="0" borderId="14" xfId="0" applyNumberFormat="1" applyFont="1" applyBorder="1" applyAlignment="1">
      <alignment horizontal="center" vertical="center"/>
    </xf>
    <xf numFmtId="280" fontId="2" fillId="0" borderId="9" xfId="0" applyNumberFormat="1" applyFont="1" applyBorder="1" applyAlignment="1">
      <alignment horizontal="center" vertical="center"/>
    </xf>
    <xf numFmtId="280" fontId="2" fillId="0" borderId="7" xfId="0" applyNumberFormat="1" applyFont="1" applyBorder="1" applyAlignment="1">
      <alignment horizontal="center" vertical="center"/>
    </xf>
    <xf numFmtId="0" fontId="2" fillId="0" borderId="5" xfId="0" applyFont="1" applyBorder="1" applyAlignment="1">
      <alignment vertical="center"/>
    </xf>
    <xf numFmtId="280" fontId="6" fillId="0" borderId="7" xfId="0" applyNumberFormat="1" applyFont="1" applyBorder="1" applyAlignment="1">
      <alignment horizontal="center" vertical="center"/>
    </xf>
    <xf numFmtId="278" fontId="7" fillId="6" borderId="0" xfId="90" applyNumberFormat="1" applyFill="1" applyAlignment="1" applyProtection="1">
      <alignment horizontal="center" vertical="center" shrinkToFit="1"/>
      <protection locked="0" hidden="1"/>
    </xf>
    <xf numFmtId="279" fontId="11" fillId="0" borderId="0" xfId="0" applyNumberFormat="1" applyFont="1" applyAlignment="1">
      <alignment horizontal="left" vertical="center"/>
    </xf>
    <xf numFmtId="0" fontId="11" fillId="0" borderId="5" xfId="0" applyFont="1" applyBorder="1" applyAlignment="1">
      <alignment horizontal="center" vertical="center"/>
    </xf>
    <xf numFmtId="0" fontId="11" fillId="0" borderId="11" xfId="0" applyFont="1" applyBorder="1" applyAlignment="1">
      <alignment horizontal="center" vertical="center"/>
    </xf>
    <xf numFmtId="0" fontId="11" fillId="0" borderId="10" xfId="0" applyFont="1" applyBorder="1" applyAlignment="1">
      <alignment horizontal="center" vertical="center"/>
    </xf>
    <xf numFmtId="0" fontId="11" fillId="0" borderId="7" xfId="13749" applyFont="1" applyBorder="1" applyAlignment="1">
      <alignment vertical="center"/>
    </xf>
    <xf numFmtId="0" fontId="11" fillId="0" borderId="7" xfId="12261" applyFont="1" applyFill="1" applyBorder="1" applyAlignment="1" applyProtection="1">
      <alignment horizontal="center" vertical="center"/>
      <protection locked="0"/>
    </xf>
    <xf numFmtId="0" fontId="11" fillId="0" borderId="7" xfId="14976" applyNumberFormat="1" applyFont="1" applyFill="1" applyBorder="1" applyAlignment="1">
      <alignment horizontal="right" vertical="center"/>
    </xf>
    <xf numFmtId="43" fontId="11" fillId="0" borderId="7" xfId="14976" applyNumberFormat="1" applyFont="1" applyFill="1" applyBorder="1" applyAlignment="1">
      <alignment horizontal="right" vertical="center"/>
    </xf>
    <xf numFmtId="285" fontId="11" fillId="0" borderId="7" xfId="14977" applyNumberFormat="1" applyFont="1" applyFill="1" applyBorder="1" applyAlignment="1">
      <alignment horizontal="right" vertical="center"/>
    </xf>
    <xf numFmtId="280" fontId="11" fillId="0" borderId="7" xfId="14976" applyNumberFormat="1" applyFont="1" applyFill="1" applyBorder="1" applyAlignment="1">
      <alignment horizontal="right" vertical="center"/>
    </xf>
    <xf numFmtId="0" fontId="11" fillId="0" borderId="7" xfId="0" applyNumberFormat="1" applyFont="1" applyBorder="1" applyAlignment="1">
      <alignment horizontal="right" vertical="center"/>
    </xf>
    <xf numFmtId="49" fontId="11" fillId="0" borderId="0" xfId="0" applyNumberFormat="1" applyFont="1" applyAlignment="1">
      <alignment horizontal="left" vertical="center"/>
    </xf>
    <xf numFmtId="0" fontId="11" fillId="0" borderId="0" xfId="14976" applyFont="1" applyFill="1" applyAlignment="1">
      <alignment vertical="center"/>
    </xf>
    <xf numFmtId="0" fontId="11" fillId="0" borderId="0" xfId="0" applyFont="1" applyAlignment="1">
      <alignment horizontal="left"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43" fontId="11" fillId="0" borderId="7" xfId="13749" applyNumberFormat="1" applyFont="1" applyBorder="1" applyAlignment="1">
      <alignment horizontal="right" vertical="center"/>
    </xf>
    <xf numFmtId="0" fontId="11" fillId="0" borderId="7" xfId="0" applyFont="1" applyBorder="1" applyAlignment="1">
      <alignment vertical="center" shrinkToFit="1"/>
    </xf>
    <xf numFmtId="280" fontId="0" fillId="0" borderId="7" xfId="11479" applyNumberFormat="1" applyFont="1" applyBorder="1" applyAlignment="1">
      <alignment horizontal="center" vertical="center"/>
    </xf>
    <xf numFmtId="0" fontId="6" fillId="0" borderId="0" xfId="14976" applyFont="1" applyFill="1" applyAlignment="1">
      <alignment vertical="center"/>
    </xf>
    <xf numFmtId="10" fontId="6" fillId="0" borderId="0" xfId="0" applyNumberFormat="1" applyFont="1" applyAlignment="1">
      <alignment vertical="center"/>
    </xf>
    <xf numFmtId="278" fontId="7" fillId="6" borderId="0" xfId="90" applyNumberFormat="1" applyFont="1" applyFill="1" applyAlignment="1" applyProtection="1">
      <alignment horizontal="left" vertical="center" shrinkToFit="1"/>
      <protection locked="0" hidden="1"/>
    </xf>
    <xf numFmtId="0" fontId="11" fillId="0" borderId="7" xfId="13749" applyFont="1" applyFill="1" applyBorder="1" applyAlignment="1">
      <alignment horizontal="center" vertical="center"/>
    </xf>
    <xf numFmtId="0" fontId="11" fillId="0" borderId="7" xfId="14976" applyNumberFormat="1" applyFont="1" applyFill="1" applyBorder="1" applyAlignment="1">
      <alignment vertical="center"/>
    </xf>
    <xf numFmtId="43" fontId="11" fillId="0" borderId="7" xfId="14976" applyNumberFormat="1" applyFont="1" applyFill="1" applyBorder="1" applyAlignment="1">
      <alignment vertical="center"/>
    </xf>
    <xf numFmtId="280" fontId="11" fillId="0" borderId="9" xfId="14977" applyNumberFormat="1" applyFont="1" applyFill="1" applyBorder="1" applyAlignment="1">
      <alignment horizontal="right" vertical="center" wrapText="1"/>
    </xf>
    <xf numFmtId="0" fontId="11" fillId="0" borderId="7" xfId="13749" applyFont="1" applyFill="1" applyBorder="1" applyAlignment="1">
      <alignment vertical="center"/>
    </xf>
    <xf numFmtId="280" fontId="11" fillId="0" borderId="7" xfId="14976" applyNumberFormat="1" applyFont="1" applyFill="1" applyBorder="1" applyAlignment="1">
      <alignment vertical="center"/>
    </xf>
    <xf numFmtId="280" fontId="11" fillId="0" borderId="7" xfId="13749" applyNumberFormat="1" applyFont="1" applyFill="1" applyBorder="1" applyAlignment="1">
      <alignment vertical="center"/>
    </xf>
    <xf numFmtId="43" fontId="11" fillId="0" borderId="7" xfId="78" applyFont="1" applyFill="1" applyBorder="1" applyAlignment="1">
      <alignment vertical="center"/>
    </xf>
    <xf numFmtId="280" fontId="6" fillId="0" borderId="7" xfId="0" applyNumberFormat="1" applyFont="1" applyFill="1" applyBorder="1" applyAlignment="1">
      <alignment vertical="center"/>
    </xf>
    <xf numFmtId="10" fontId="6" fillId="0" borderId="7" xfId="0" applyNumberFormat="1" applyFont="1" applyFill="1" applyBorder="1" applyAlignment="1">
      <alignment vertical="center"/>
    </xf>
    <xf numFmtId="9" fontId="6" fillId="0" borderId="7" xfId="96" applyFont="1" applyFill="1" applyBorder="1" applyAlignment="1">
      <alignment vertical="center"/>
    </xf>
    <xf numFmtId="43" fontId="6" fillId="0" borderId="7" xfId="78" applyFont="1" applyFill="1" applyBorder="1" applyAlignment="1">
      <alignment vertical="center"/>
    </xf>
    <xf numFmtId="43" fontId="32" fillId="0" borderId="7" xfId="78" applyFont="1" applyFill="1" applyBorder="1" applyAlignment="1">
      <alignment vertical="center"/>
    </xf>
    <xf numFmtId="43" fontId="11" fillId="0" borderId="0" xfId="0" applyNumberFormat="1" applyFont="1" applyFill="1" applyAlignment="1">
      <alignment vertical="center"/>
    </xf>
    <xf numFmtId="10" fontId="5" fillId="0" borderId="0" xfId="0" applyNumberFormat="1" applyFont="1" applyAlignment="1">
      <alignment vertical="center"/>
    </xf>
    <xf numFmtId="10" fontId="11" fillId="0" borderId="0" xfId="0" applyNumberFormat="1" applyFont="1" applyAlignment="1">
      <alignment horizontal="center" vertical="center"/>
    </xf>
    <xf numFmtId="280" fontId="6" fillId="0" borderId="0" xfId="0" applyNumberFormat="1" applyFont="1" applyAlignment="1">
      <alignment vertical="center" wrapText="1"/>
    </xf>
    <xf numFmtId="280" fontId="11" fillId="0" borderId="7" xfId="14977" applyNumberFormat="1" applyFont="1" applyFill="1" applyBorder="1" applyAlignment="1">
      <alignment vertical="center"/>
    </xf>
    <xf numFmtId="0" fontId="11" fillId="0" borderId="7" xfId="14976" applyFont="1" applyFill="1" applyBorder="1" applyAlignment="1">
      <alignment vertical="center"/>
    </xf>
    <xf numFmtId="279" fontId="11" fillId="0" borderId="7" xfId="0" applyNumberFormat="1" applyFont="1" applyFill="1" applyBorder="1" applyAlignment="1">
      <alignment vertical="center"/>
    </xf>
    <xf numFmtId="0" fontId="11" fillId="0" borderId="7" xfId="14982" applyFont="1" applyFill="1" applyBorder="1" applyAlignment="1">
      <alignment horizontal="center" vertical="center"/>
    </xf>
    <xf numFmtId="280" fontId="11" fillId="0" borderId="7" xfId="14982" applyNumberFormat="1" applyFont="1" applyFill="1" applyBorder="1" applyAlignment="1">
      <alignment vertical="center"/>
    </xf>
    <xf numFmtId="280" fontId="11" fillId="0" borderId="7" xfId="0" applyNumberFormat="1" applyFont="1" applyBorder="1" applyAlignment="1">
      <alignment vertical="center"/>
    </xf>
    <xf numFmtId="280" fontId="14" fillId="0" borderId="8" xfId="11479" applyNumberFormat="1" applyBorder="1" applyAlignment="1">
      <alignment horizontal="center" vertical="center"/>
    </xf>
    <xf numFmtId="280" fontId="14" fillId="0" borderId="8" xfId="11479" applyNumberFormat="1" applyFill="1" applyBorder="1" applyAlignment="1">
      <alignment horizontal="center" vertical="center"/>
    </xf>
    <xf numFmtId="0" fontId="11" fillId="0" borderId="10" xfId="14976" applyFont="1" applyFill="1" applyBorder="1" applyAlignment="1">
      <alignment vertical="center"/>
    </xf>
    <xf numFmtId="49" fontId="11" fillId="0" borderId="12" xfId="0" applyNumberFormat="1" applyFont="1" applyBorder="1" applyAlignment="1">
      <alignment vertical="center"/>
    </xf>
    <xf numFmtId="0" fontId="11" fillId="0" borderId="15" xfId="0" applyFont="1" applyBorder="1" applyAlignment="1">
      <alignment horizontal="right" vertical="center"/>
    </xf>
    <xf numFmtId="43" fontId="11" fillId="0" borderId="10" xfId="0" applyNumberFormat="1" applyFont="1" applyBorder="1" applyAlignment="1">
      <alignment vertical="center"/>
    </xf>
    <xf numFmtId="0" fontId="11" fillId="0" borderId="10" xfId="0" applyFont="1" applyBorder="1" applyAlignment="1">
      <alignment vertical="center"/>
    </xf>
    <xf numFmtId="280" fontId="6" fillId="0" borderId="7" xfId="0" applyNumberFormat="1" applyFont="1" applyBorder="1" applyAlignment="1">
      <alignment vertical="center"/>
    </xf>
    <xf numFmtId="49" fontId="11" fillId="0" borderId="7" xfId="0" applyNumberFormat="1" applyFont="1" applyFill="1" applyBorder="1" applyAlignment="1">
      <alignment horizontal="left" vertical="center"/>
    </xf>
    <xf numFmtId="49" fontId="11" fillId="0" borderId="7" xfId="0" applyNumberFormat="1" applyFont="1" applyFill="1" applyBorder="1" applyAlignment="1">
      <alignment horizontal="center" vertical="center"/>
    </xf>
    <xf numFmtId="43" fontId="11" fillId="0" borderId="10" xfId="0" applyNumberFormat="1" applyFont="1" applyFill="1" applyBorder="1" applyAlignment="1">
      <alignment horizontal="right" vertical="center"/>
    </xf>
    <xf numFmtId="0" fontId="33" fillId="0" borderId="0" xfId="0" applyFont="1" applyAlignment="1">
      <alignment vertical="center"/>
    </xf>
    <xf numFmtId="280" fontId="11" fillId="7" borderId="7" xfId="0" applyNumberFormat="1" applyFont="1" applyFill="1" applyBorder="1" applyAlignment="1">
      <alignment horizontal="center" vertical="center"/>
    </xf>
    <xf numFmtId="43" fontId="11" fillId="7" borderId="7" xfId="0" applyNumberFormat="1" applyFont="1" applyFill="1" applyBorder="1" applyAlignment="1">
      <alignment horizontal="right" vertical="center"/>
    </xf>
    <xf numFmtId="280" fontId="6" fillId="0" borderId="0" xfId="0" applyNumberFormat="1" applyFont="1" applyFill="1" applyAlignment="1">
      <alignment vertical="center"/>
    </xf>
    <xf numFmtId="0" fontId="11" fillId="7" borderId="7" xfId="11541" applyFont="1" applyFill="1" applyBorder="1" applyAlignment="1">
      <alignment horizontal="center" vertical="center"/>
    </xf>
    <xf numFmtId="280" fontId="34" fillId="7" borderId="7" xfId="0" applyNumberFormat="1" applyFont="1" applyFill="1" applyBorder="1" applyAlignment="1">
      <alignment horizontal="center" vertical="center"/>
    </xf>
    <xf numFmtId="280" fontId="34" fillId="7" borderId="0" xfId="0" applyNumberFormat="1" applyFont="1" applyFill="1" applyBorder="1" applyAlignment="1">
      <alignment horizontal="center" vertical="center"/>
    </xf>
    <xf numFmtId="43" fontId="34" fillId="7" borderId="7" xfId="0" applyNumberFormat="1" applyFont="1" applyFill="1" applyBorder="1" applyAlignment="1">
      <alignment horizontal="right" vertical="center"/>
    </xf>
    <xf numFmtId="280" fontId="11" fillId="0" borderId="7" xfId="0" applyNumberFormat="1" applyFont="1" applyBorder="1" applyAlignment="1">
      <alignment horizontal="left" vertical="center"/>
    </xf>
    <xf numFmtId="0" fontId="34" fillId="0" borderId="0" xfId="0" applyFont="1" applyAlignment="1">
      <alignment vertical="center"/>
    </xf>
    <xf numFmtId="0" fontId="35" fillId="0" borderId="0" xfId="90" applyFont="1" applyAlignment="1" applyProtection="1">
      <alignment horizontal="left" vertical="center" wrapText="1"/>
    </xf>
    <xf numFmtId="0" fontId="18" fillId="0" borderId="7" xfId="13704" applyFont="1" applyFill="1" applyBorder="1" applyAlignment="1">
      <alignment horizontal="center" vertical="center"/>
    </xf>
    <xf numFmtId="0" fontId="18" fillId="0" borderId="7" xfId="13704" applyFont="1" applyFill="1" applyBorder="1" applyAlignment="1">
      <alignment vertical="center"/>
    </xf>
    <xf numFmtId="280" fontId="18" fillId="0" borderId="7" xfId="13614" applyNumberFormat="1" applyFont="1" applyFill="1" applyBorder="1" applyAlignment="1">
      <alignment vertical="center"/>
    </xf>
    <xf numFmtId="222" fontId="18" fillId="0" borderId="7" xfId="13704" applyNumberFormat="1" applyFont="1" applyFill="1" applyBorder="1" applyAlignment="1">
      <alignment horizontal="center" vertical="center"/>
    </xf>
    <xf numFmtId="0" fontId="18" fillId="0" borderId="16" xfId="13704" applyFont="1" applyFill="1" applyBorder="1" applyAlignment="1">
      <alignment vertical="center"/>
    </xf>
    <xf numFmtId="280" fontId="11" fillId="7" borderId="7" xfId="0" applyNumberFormat="1" applyFont="1" applyFill="1" applyBorder="1" applyAlignment="1">
      <alignment horizontal="center" vertical="center" wrapText="1"/>
    </xf>
    <xf numFmtId="0" fontId="11" fillId="7" borderId="7" xfId="11541" applyFont="1" applyFill="1" applyBorder="1" applyAlignment="1">
      <alignment horizontal="center" vertical="center" wrapText="1"/>
    </xf>
    <xf numFmtId="280" fontId="34" fillId="7" borderId="7" xfId="0" applyNumberFormat="1" applyFont="1" applyFill="1" applyBorder="1" applyAlignment="1">
      <alignment horizontal="center" vertical="center" wrapText="1"/>
    </xf>
    <xf numFmtId="280" fontId="34" fillId="7" borderId="0" xfId="0" applyNumberFormat="1" applyFont="1" applyFill="1" applyBorder="1" applyAlignment="1">
      <alignment horizontal="center" vertical="center" wrapText="1"/>
    </xf>
    <xf numFmtId="49" fontId="11" fillId="0" borderId="7" xfId="0" applyNumberFormat="1" applyFont="1" applyBorder="1" applyAlignment="1">
      <alignment horizontal="left" vertical="center"/>
    </xf>
    <xf numFmtId="0" fontId="5" fillId="0" borderId="0" xfId="0" applyFont="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center" vertical="center"/>
    </xf>
    <xf numFmtId="0" fontId="6" fillId="0" borderId="0" xfId="0" applyFont="1" applyAlignment="1" applyProtection="1">
      <alignment vertical="center"/>
    </xf>
    <xf numFmtId="0" fontId="6" fillId="0" borderId="0" xfId="0" applyFont="1" applyAlignment="1" applyProtection="1">
      <alignment horizontal="center" vertical="center"/>
    </xf>
    <xf numFmtId="278" fontId="8" fillId="6" borderId="0" xfId="90" applyNumberFormat="1" applyFont="1" applyFill="1" applyAlignment="1" applyProtection="1">
      <alignment horizontal="left" vertical="center" shrinkToFit="1"/>
      <protection hidden="1"/>
    </xf>
    <xf numFmtId="0" fontId="6" fillId="0" borderId="0" xfId="0" applyFont="1" applyAlignment="1" applyProtection="1">
      <alignment horizontal="center" vertical="center" wrapText="1"/>
    </xf>
    <xf numFmtId="0" fontId="9" fillId="0" borderId="0" xfId="0" applyFont="1" applyAlignment="1" applyProtection="1">
      <alignment horizontal="center" vertical="center" wrapText="1"/>
    </xf>
    <xf numFmtId="0" fontId="5" fillId="0" borderId="0" xfId="0" applyFont="1" applyAlignment="1" applyProtection="1">
      <alignment horizontal="center" vertical="center" wrapText="1"/>
    </xf>
    <xf numFmtId="279" fontId="11" fillId="0" borderId="0" xfId="0" applyNumberFormat="1" applyFont="1" applyAlignment="1" applyProtection="1">
      <alignment horizontal="center" vertical="center"/>
    </xf>
    <xf numFmtId="279" fontId="11" fillId="0" borderId="0" xfId="0" applyNumberFormat="1" applyFont="1" applyAlignment="1" applyProtection="1">
      <alignment vertical="center"/>
    </xf>
    <xf numFmtId="0" fontId="11" fillId="0" borderId="7" xfId="0" applyFont="1" applyBorder="1" applyAlignment="1" applyProtection="1">
      <alignment horizontal="center" vertical="center"/>
    </xf>
    <xf numFmtId="0" fontId="11" fillId="0" borderId="7" xfId="0" applyFont="1" applyBorder="1" applyAlignment="1" applyProtection="1">
      <alignment vertical="center"/>
    </xf>
    <xf numFmtId="43" fontId="11" fillId="0" borderId="7" xfId="0" applyNumberFormat="1" applyFont="1" applyBorder="1" applyAlignment="1" applyProtection="1">
      <alignment vertical="center"/>
    </xf>
    <xf numFmtId="0" fontId="11" fillId="0" borderId="8" xfId="0" applyFont="1" applyBorder="1" applyAlignment="1" applyProtection="1">
      <alignment horizontal="center" vertical="center"/>
    </xf>
    <xf numFmtId="0" fontId="11" fillId="0" borderId="9" xfId="0" applyFont="1" applyBorder="1" applyAlignment="1" applyProtection="1">
      <alignment horizontal="center" vertical="center"/>
    </xf>
    <xf numFmtId="49" fontId="11" fillId="0" borderId="0" xfId="0" applyNumberFormat="1" applyFont="1" applyAlignment="1" applyProtection="1">
      <alignment vertical="center"/>
    </xf>
    <xf numFmtId="43" fontId="6" fillId="0" borderId="0" xfId="0" applyNumberFormat="1" applyFont="1" applyAlignment="1" applyProtection="1">
      <alignment vertical="center"/>
    </xf>
    <xf numFmtId="0" fontId="11" fillId="0" borderId="0" xfId="0" applyNumberFormat="1" applyFont="1" applyAlignment="1" applyProtection="1">
      <alignment horizontal="center" vertical="center"/>
    </xf>
    <xf numFmtId="0" fontId="11" fillId="0" borderId="0" xfId="0" applyFont="1" applyAlignment="1" applyProtection="1">
      <alignment horizontal="right" vertical="center"/>
    </xf>
    <xf numFmtId="0" fontId="17" fillId="0" borderId="0" xfId="0" applyFont="1" applyBorder="1" applyAlignment="1">
      <alignment horizontal="left" vertical="center"/>
    </xf>
    <xf numFmtId="0" fontId="17" fillId="0" borderId="7" xfId="0" applyFont="1" applyBorder="1" applyAlignment="1">
      <alignment horizontal="center" vertical="center"/>
    </xf>
    <xf numFmtId="0" fontId="17" fillId="0" borderId="11" xfId="0" applyFont="1" applyBorder="1" applyAlignment="1">
      <alignment horizontal="center" vertical="center"/>
    </xf>
    <xf numFmtId="0" fontId="17" fillId="0" borderId="12" xfId="0" applyFont="1" applyBorder="1" applyAlignment="1">
      <alignment horizontal="center" vertical="center"/>
    </xf>
    <xf numFmtId="0" fontId="17" fillId="0" borderId="13" xfId="0" applyFont="1" applyBorder="1" applyAlignment="1">
      <alignment horizontal="center" vertical="center"/>
    </xf>
    <xf numFmtId="0" fontId="17" fillId="0" borderId="8" xfId="0" applyFont="1" applyBorder="1" applyAlignment="1">
      <alignment horizontal="left" vertical="center"/>
    </xf>
    <xf numFmtId="0" fontId="17" fillId="0" borderId="14" xfId="0" applyFont="1" applyBorder="1" applyAlignment="1">
      <alignment horizontal="center" vertical="center"/>
    </xf>
    <xf numFmtId="0" fontId="17" fillId="0" borderId="9" xfId="0" applyFont="1" applyBorder="1" applyAlignment="1">
      <alignment horizontal="center" vertical="center"/>
    </xf>
    <xf numFmtId="43" fontId="36" fillId="0" borderId="7" xfId="0" applyNumberFormat="1" applyFont="1" applyBorder="1" applyAlignment="1">
      <alignment horizontal="right" vertical="center"/>
    </xf>
    <xf numFmtId="0" fontId="17" fillId="0" borderId="14" xfId="0" applyFont="1" applyBorder="1" applyAlignment="1">
      <alignment horizontal="left" vertical="center"/>
    </xf>
    <xf numFmtId="0" fontId="17" fillId="0" borderId="9" xfId="0" applyFont="1" applyBorder="1" applyAlignment="1">
      <alignment horizontal="left" vertical="center"/>
    </xf>
    <xf numFmtId="43" fontId="36" fillId="0" borderId="7" xfId="0" applyNumberFormat="1" applyFont="1" applyFill="1" applyBorder="1" applyAlignment="1">
      <alignment horizontal="right" vertical="center"/>
    </xf>
    <xf numFmtId="0" fontId="17" fillId="0" borderId="8" xfId="0" applyFont="1" applyBorder="1" applyAlignment="1">
      <alignment horizontal="center" vertical="center"/>
    </xf>
    <xf numFmtId="0" fontId="17" fillId="0" borderId="0" xfId="0" applyFont="1" applyBorder="1" applyAlignment="1">
      <alignment horizontal="right" vertical="center"/>
    </xf>
    <xf numFmtId="0" fontId="37" fillId="0" borderId="0" xfId="0" applyFont="1" applyAlignment="1">
      <alignment vertical="center"/>
    </xf>
    <xf numFmtId="0" fontId="38" fillId="0" borderId="0" xfId="0" applyFont="1" applyAlignment="1"/>
    <xf numFmtId="0" fontId="37" fillId="0" borderId="7" xfId="0" applyFont="1" applyBorder="1" applyAlignment="1">
      <alignment horizontal="center" vertical="center"/>
    </xf>
    <xf numFmtId="0" fontId="39" fillId="0" borderId="7" xfId="90" applyFont="1" applyBorder="1" applyAlignment="1" applyProtection="1">
      <alignment horizontal="left" vertical="center"/>
    </xf>
    <xf numFmtId="43" fontId="37" fillId="0" borderId="7" xfId="0" applyNumberFormat="1" applyFont="1" applyBorder="1" applyAlignment="1">
      <alignment horizontal="right" vertical="center"/>
    </xf>
    <xf numFmtId="0" fontId="17" fillId="0" borderId="7" xfId="90" applyFont="1" applyBorder="1" applyAlignment="1" applyProtection="1">
      <alignment horizontal="left" vertical="center" indent="1"/>
    </xf>
    <xf numFmtId="0" fontId="39" fillId="0" borderId="7" xfId="0" applyFont="1" applyBorder="1" applyAlignment="1">
      <alignment horizontal="left" vertical="center"/>
    </xf>
    <xf numFmtId="0" fontId="17" fillId="0" borderId="7" xfId="0" applyFont="1" applyBorder="1" applyAlignment="1">
      <alignment horizontal="left" vertical="center"/>
    </xf>
    <xf numFmtId="0" fontId="40" fillId="0" borderId="0" xfId="4112" applyFont="1" applyAlignment="1">
      <alignment horizontal="center" vertical="center"/>
    </xf>
    <xf numFmtId="0" fontId="11" fillId="5" borderId="7" xfId="0" applyFont="1" applyFill="1" applyBorder="1" applyAlignment="1">
      <alignment horizontal="center" vertical="center"/>
    </xf>
    <xf numFmtId="43" fontId="11" fillId="12" borderId="7" xfId="78" applyFont="1" applyFill="1" applyBorder="1" applyAlignment="1">
      <alignment horizontal="center" vertical="center"/>
    </xf>
    <xf numFmtId="43" fontId="37" fillId="5" borderId="9" xfId="0" applyNumberFormat="1" applyFont="1" applyFill="1" applyBorder="1" applyAlignment="1">
      <alignment horizontal="right" vertical="center"/>
    </xf>
    <xf numFmtId="43" fontId="37" fillId="12" borderId="7" xfId="78" applyFont="1" applyFill="1" applyBorder="1" applyAlignment="1">
      <alignment vertical="center"/>
    </xf>
    <xf numFmtId="43" fontId="37" fillId="12" borderId="9" xfId="4112" applyNumberFormat="1" applyFont="1" applyFill="1" applyBorder="1" applyAlignment="1">
      <alignment horizontal="right" vertical="center"/>
    </xf>
    <xf numFmtId="43" fontId="11" fillId="5" borderId="9" xfId="0" applyNumberFormat="1" applyFont="1" applyFill="1" applyBorder="1" applyAlignment="1">
      <alignment horizontal="right" vertical="center"/>
    </xf>
    <xf numFmtId="43" fontId="11" fillId="12" borderId="7" xfId="78" applyFont="1" applyFill="1" applyBorder="1" applyAlignment="1">
      <alignment vertical="center"/>
    </xf>
    <xf numFmtId="0" fontId="41" fillId="0" borderId="0" xfId="0" applyFont="1" applyAlignment="1"/>
    <xf numFmtId="0" fontId="41" fillId="0" borderId="0" xfId="0" applyFont="1" applyAlignment="1">
      <alignment vertical="center"/>
    </xf>
    <xf numFmtId="0" fontId="38" fillId="0" borderId="0" xfId="0" applyFont="1" applyFill="1" applyAlignment="1"/>
    <xf numFmtId="0" fontId="2" fillId="5" borderId="0" xfId="0" applyFont="1" applyFill="1" applyAlignment="1">
      <alignment horizontal="right" vertical="center"/>
    </xf>
    <xf numFmtId="43" fontId="6" fillId="5" borderId="0" xfId="0" applyNumberFormat="1" applyFont="1" applyFill="1" applyAlignment="1">
      <alignment vertical="center"/>
    </xf>
    <xf numFmtId="268" fontId="6" fillId="5" borderId="0" xfId="0" applyNumberFormat="1" applyFont="1" applyFill="1" applyAlignment="1">
      <alignment vertical="center"/>
    </xf>
    <xf numFmtId="0" fontId="42" fillId="0" borderId="0" xfId="0" applyFont="1" applyAlignment="1">
      <alignment vertical="center"/>
    </xf>
    <xf numFmtId="0" fontId="15" fillId="0" borderId="7" xfId="0" applyFont="1" applyBorder="1" applyAlignment="1">
      <alignment horizontal="center" vertical="center"/>
    </xf>
    <xf numFmtId="0" fontId="15" fillId="0" borderId="7" xfId="90" applyFont="1" applyBorder="1" applyAlignment="1" applyProtection="1">
      <alignment horizontal="left" vertical="center"/>
    </xf>
    <xf numFmtId="0" fontId="16" fillId="0" borderId="7" xfId="90" applyFont="1" applyBorder="1" applyAlignment="1" applyProtection="1">
      <alignment horizontal="left" vertical="center" indent="1"/>
    </xf>
    <xf numFmtId="0" fontId="16" fillId="0" borderId="7" xfId="90" applyFont="1" applyBorder="1" applyAlignment="1" applyProtection="1">
      <alignment horizontal="left" vertical="center" indent="2"/>
    </xf>
    <xf numFmtId="0" fontId="15" fillId="0" borderId="7" xfId="90" applyFont="1" applyBorder="1" applyAlignment="1" applyProtection="1">
      <alignment horizontal="left" vertical="center" indent="1"/>
    </xf>
    <xf numFmtId="0" fontId="15" fillId="0" borderId="7" xfId="90" applyFont="1" applyBorder="1" applyAlignment="1" applyProtection="1">
      <alignment horizontal="center" vertical="center"/>
    </xf>
    <xf numFmtId="0" fontId="2" fillId="5" borderId="7" xfId="0" applyFont="1" applyFill="1" applyBorder="1" applyAlignment="1">
      <alignment horizontal="center" vertical="center"/>
    </xf>
    <xf numFmtId="43" fontId="2" fillId="12" borderId="7" xfId="78" applyFont="1" applyFill="1" applyBorder="1" applyAlignment="1">
      <alignment horizontal="center" vertical="center"/>
    </xf>
    <xf numFmtId="43" fontId="6" fillId="5" borderId="9" xfId="0" applyNumberFormat="1" applyFont="1" applyFill="1" applyBorder="1" applyAlignment="1">
      <alignment horizontal="right" vertical="center"/>
    </xf>
    <xf numFmtId="43" fontId="6" fillId="12" borderId="7" xfId="78" applyFont="1" applyFill="1" applyBorder="1" applyAlignment="1">
      <alignment vertical="center"/>
    </xf>
    <xf numFmtId="43" fontId="6" fillId="12" borderId="9" xfId="4112" applyNumberFormat="1" applyFont="1" applyFill="1" applyBorder="1" applyAlignment="1">
      <alignment horizontal="right" vertical="center"/>
    </xf>
    <xf numFmtId="43" fontId="0" fillId="0" borderId="0" xfId="78" applyFont="1"/>
    <xf numFmtId="43" fontId="14" fillId="0" borderId="0" xfId="78" applyFont="1" applyAlignment="1">
      <alignment horizontal="center"/>
    </xf>
    <xf numFmtId="43" fontId="14" fillId="0" borderId="0" xfId="78" applyFont="1"/>
    <xf numFmtId="0" fontId="1" fillId="0" borderId="0" xfId="13966" applyFont="1" applyFill="1" applyAlignment="1">
      <alignment vertical="center"/>
    </xf>
    <xf numFmtId="0" fontId="43" fillId="0" borderId="0" xfId="13966" applyFont="1" applyFill="1" applyAlignment="1">
      <alignment vertical="center"/>
    </xf>
    <xf numFmtId="0" fontId="44" fillId="0" borderId="0" xfId="13966" applyFont="1" applyFill="1" applyAlignment="1">
      <alignment horizontal="center" vertical="center"/>
    </xf>
    <xf numFmtId="0" fontId="44" fillId="0" borderId="0" xfId="13966" applyFont="1" applyFill="1" applyAlignment="1">
      <alignment horizontal="left" vertical="center"/>
    </xf>
    <xf numFmtId="0" fontId="44" fillId="0" borderId="0" xfId="13966" applyFont="1" applyFill="1" applyAlignment="1">
      <alignment vertical="center"/>
    </xf>
    <xf numFmtId="0" fontId="45" fillId="0" borderId="0" xfId="14978" applyFont="1" applyFill="1" applyAlignment="1">
      <alignment horizontal="center" vertical="center"/>
    </xf>
    <xf numFmtId="0" fontId="42" fillId="0" borderId="7" xfId="7607" applyFont="1" applyFill="1" applyBorder="1" applyAlignment="1">
      <alignment horizontal="center" vertical="center"/>
    </xf>
    <xf numFmtId="40" fontId="42" fillId="0" borderId="7" xfId="7607" applyNumberFormat="1" applyFont="1" applyFill="1" applyBorder="1" applyAlignment="1">
      <alignment horizontal="center" vertical="center"/>
    </xf>
    <xf numFmtId="0" fontId="2" fillId="0" borderId="7" xfId="2880" applyFont="1" applyFill="1" applyBorder="1" applyAlignment="1">
      <alignment horizontal="center" vertical="center"/>
    </xf>
    <xf numFmtId="179" fontId="1" fillId="0" borderId="7" xfId="13966" applyNumberFormat="1" applyFont="1" applyFill="1" applyBorder="1" applyAlignment="1">
      <alignment horizontal="right" vertical="center"/>
    </xf>
    <xf numFmtId="0" fontId="2" fillId="0" borderId="7" xfId="2880" applyFont="1" applyFill="1" applyBorder="1" applyAlignment="1">
      <alignment horizontal="left" vertical="center"/>
    </xf>
    <xf numFmtId="0" fontId="2" fillId="0" borderId="7" xfId="2880" applyFont="1" applyFill="1" applyBorder="1" applyAlignment="1">
      <alignment horizontal="left" vertical="center" wrapText="1"/>
    </xf>
    <xf numFmtId="0" fontId="2" fillId="0" borderId="7" xfId="2880" applyFont="1" applyFill="1" applyBorder="1" applyAlignment="1">
      <alignment vertical="center"/>
    </xf>
    <xf numFmtId="179" fontId="7" fillId="0" borderId="7" xfId="90" applyNumberFormat="1" applyFill="1" applyBorder="1" applyAlignment="1" applyProtection="1">
      <alignment horizontal="right" vertical="center"/>
    </xf>
    <xf numFmtId="0" fontId="2" fillId="0" borderId="7" xfId="13966" applyFont="1" applyFill="1" applyBorder="1" applyAlignment="1">
      <alignment horizontal="center" vertical="center"/>
    </xf>
    <xf numFmtId="0" fontId="1" fillId="0" borderId="7" xfId="13966" applyFont="1" applyFill="1" applyBorder="1" applyAlignment="1">
      <alignment vertical="center"/>
    </xf>
    <xf numFmtId="0" fontId="1" fillId="0" borderId="0" xfId="13966" applyFont="1" applyFill="1" applyAlignment="1">
      <alignment horizontal="center" vertical="center"/>
    </xf>
    <xf numFmtId="0" fontId="42" fillId="0" borderId="7" xfId="2880" applyFont="1" applyFill="1" applyBorder="1" applyAlignment="1">
      <alignment horizontal="center" vertical="center"/>
    </xf>
    <xf numFmtId="0" fontId="42" fillId="0" borderId="7" xfId="2880" applyFont="1" applyFill="1" applyBorder="1" applyAlignment="1">
      <alignment horizontal="left" vertical="center"/>
    </xf>
    <xf numFmtId="179" fontId="18" fillId="0" borderId="0" xfId="13966" applyNumberFormat="1" applyFont="1" applyFill="1" applyBorder="1" applyAlignment="1">
      <alignment horizontal="center" vertical="center"/>
    </xf>
    <xf numFmtId="179" fontId="18" fillId="0" borderId="0" xfId="13966" applyNumberFormat="1" applyFont="1" applyFill="1" applyBorder="1" applyAlignment="1">
      <alignment horizontal="left" vertical="center"/>
    </xf>
    <xf numFmtId="179" fontId="43" fillId="0" borderId="0" xfId="13966" applyNumberFormat="1" applyFont="1" applyFill="1" applyBorder="1" applyAlignment="1">
      <alignment horizontal="right" vertical="center"/>
    </xf>
    <xf numFmtId="0" fontId="2" fillId="0" borderId="0" xfId="13966" applyFont="1" applyFill="1" applyBorder="1" applyAlignment="1">
      <alignment horizontal="center" vertical="center"/>
    </xf>
    <xf numFmtId="0" fontId="2" fillId="0" borderId="0" xfId="13966" applyFont="1" applyFill="1" applyBorder="1" applyAlignment="1">
      <alignment horizontal="left" vertical="center"/>
    </xf>
    <xf numFmtId="0" fontId="43" fillId="0" borderId="0" xfId="13966" applyFont="1" applyFill="1" applyAlignment="1">
      <alignment horizontal="center" vertical="center"/>
    </xf>
    <xf numFmtId="0" fontId="43" fillId="0" borderId="0" xfId="13966" applyFont="1" applyFill="1" applyAlignment="1">
      <alignment horizontal="left" vertical="center"/>
    </xf>
    <xf numFmtId="0" fontId="46" fillId="0" borderId="0" xfId="14979" applyFont="1" applyAlignment="1" applyProtection="1">
      <alignment vertical="center"/>
      <protection locked="0"/>
    </xf>
    <xf numFmtId="0" fontId="6" fillId="0" borderId="0" xfId="14979" applyFont="1" applyAlignment="1" applyProtection="1">
      <alignment horizontal="center" vertical="center"/>
      <protection locked="0"/>
    </xf>
    <xf numFmtId="0" fontId="10" fillId="0" borderId="0" xfId="14974" applyFont="1" applyAlignment="1" applyProtection="1">
      <alignment vertical="center"/>
      <protection locked="0"/>
    </xf>
    <xf numFmtId="0" fontId="6" fillId="0" borderId="0" xfId="14974" applyFont="1" applyAlignment="1" applyProtection="1">
      <alignment vertical="center"/>
      <protection locked="0"/>
    </xf>
    <xf numFmtId="0" fontId="6" fillId="0" borderId="0" xfId="14974" applyFont="1" applyAlignment="1" applyProtection="1">
      <alignment horizontal="left" vertical="center"/>
      <protection locked="0"/>
    </xf>
    <xf numFmtId="0" fontId="6" fillId="0" borderId="0" xfId="14979" applyFont="1" applyAlignment="1" applyProtection="1">
      <alignment vertical="center"/>
      <protection locked="0"/>
    </xf>
    <xf numFmtId="0" fontId="8" fillId="0" borderId="0" xfId="90" applyFont="1" applyAlignment="1" applyProtection="1">
      <alignment horizontal="left" vertical="center"/>
      <protection locked="0"/>
    </xf>
    <xf numFmtId="0" fontId="46" fillId="0" borderId="0" xfId="14974" applyFont="1" applyAlignment="1" applyProtection="1">
      <alignment horizontal="center" vertical="center"/>
      <protection locked="0"/>
    </xf>
    <xf numFmtId="0" fontId="47" fillId="0" borderId="0" xfId="14974" applyFont="1" applyAlignment="1" applyProtection="1">
      <alignment horizontal="center" vertical="center"/>
      <protection locked="0"/>
    </xf>
    <xf numFmtId="0" fontId="6" fillId="0" borderId="0" xfId="14974" applyNumberFormat="1" applyFont="1" applyAlignment="1" applyProtection="1">
      <alignment horizontal="center" vertical="center"/>
      <protection locked="0"/>
    </xf>
    <xf numFmtId="0" fontId="48" fillId="0" borderId="0" xfId="14974" applyFont="1" applyAlignment="1" applyProtection="1">
      <alignment horizontal="left" vertical="center"/>
      <protection locked="0"/>
    </xf>
    <xf numFmtId="0" fontId="6" fillId="0" borderId="0" xfId="14974" applyFont="1" applyAlignment="1" applyProtection="1">
      <alignment horizontal="center" vertical="center"/>
      <protection locked="0"/>
    </xf>
    <xf numFmtId="0" fontId="42" fillId="0" borderId="20" xfId="14979" applyFont="1" applyBorder="1" applyAlignment="1" applyProtection="1">
      <alignment horizontal="center" vertical="center"/>
      <protection locked="0"/>
    </xf>
    <xf numFmtId="0" fontId="42" fillId="0" borderId="21" xfId="14974" applyFont="1" applyBorder="1" applyAlignment="1" applyProtection="1">
      <alignment horizontal="center" vertical="center"/>
      <protection locked="0"/>
    </xf>
    <xf numFmtId="0" fontId="2" fillId="0" borderId="22" xfId="14979" applyNumberFormat="1" applyFont="1" applyBorder="1" applyAlignment="1" applyProtection="1">
      <alignment horizontal="center" vertical="center"/>
      <protection locked="0"/>
    </xf>
    <xf numFmtId="0" fontId="6" fillId="0" borderId="23" xfId="14979" applyNumberFormat="1" applyFont="1" applyBorder="1" applyAlignment="1" applyProtection="1">
      <alignment horizontal="center" vertical="center"/>
      <protection locked="0"/>
    </xf>
    <xf numFmtId="0" fontId="6" fillId="0" borderId="24" xfId="14979" applyNumberFormat="1" applyFont="1" applyBorder="1" applyAlignment="1" applyProtection="1">
      <alignment horizontal="center" vertical="center"/>
      <protection locked="0"/>
    </xf>
    <xf numFmtId="0" fontId="10" fillId="0" borderId="25" xfId="14979" applyFont="1" applyBorder="1" applyAlignment="1" applyProtection="1">
      <alignment horizontal="center" vertical="center"/>
      <protection locked="0"/>
    </xf>
    <xf numFmtId="0" fontId="42" fillId="0" borderId="7" xfId="14974" applyFont="1" applyBorder="1" applyAlignment="1" applyProtection="1">
      <alignment horizontal="center" vertical="center"/>
      <protection locked="0"/>
    </xf>
    <xf numFmtId="0" fontId="6" fillId="0" borderId="8" xfId="14979" applyFont="1" applyBorder="1" applyAlignment="1" applyProtection="1">
      <alignment horizontal="center" vertical="center"/>
      <protection locked="0"/>
    </xf>
    <xf numFmtId="0" fontId="6" fillId="0" borderId="14" xfId="14979" applyFont="1" applyBorder="1" applyAlignment="1" applyProtection="1">
      <alignment horizontal="center" vertical="center"/>
      <protection locked="0"/>
    </xf>
    <xf numFmtId="0" fontId="6" fillId="0" borderId="9" xfId="14979" applyFont="1" applyBorder="1" applyAlignment="1" applyProtection="1">
      <alignment horizontal="center" vertical="center"/>
      <protection locked="0"/>
    </xf>
    <xf numFmtId="0" fontId="10" fillId="0" borderId="7" xfId="14974" applyFont="1" applyBorder="1" applyAlignment="1" applyProtection="1">
      <alignment horizontal="center" vertical="center"/>
      <protection locked="0"/>
    </xf>
    <xf numFmtId="0" fontId="42" fillId="0" borderId="26" xfId="14974" applyFont="1" applyBorder="1" applyAlignment="1" applyProtection="1">
      <alignment horizontal="center" vertical="center"/>
      <protection locked="0"/>
    </xf>
    <xf numFmtId="0" fontId="2" fillId="0" borderId="8" xfId="14979" applyFont="1" applyBorder="1" applyAlignment="1" applyProtection="1">
      <alignment horizontal="center" vertical="center"/>
      <protection locked="0"/>
    </xf>
    <xf numFmtId="0" fontId="42" fillId="0" borderId="7" xfId="14979" applyFont="1" applyBorder="1" applyAlignment="1" applyProtection="1">
      <alignment horizontal="center" vertical="center"/>
      <protection locked="0"/>
    </xf>
    <xf numFmtId="0" fontId="6" fillId="0" borderId="7" xfId="14979" applyFont="1" applyBorder="1" applyAlignment="1" applyProtection="1">
      <alignment vertical="center"/>
      <protection locked="0"/>
    </xf>
    <xf numFmtId="0" fontId="42" fillId="0" borderId="26" xfId="14979" applyFont="1" applyBorder="1" applyAlignment="1" applyProtection="1">
      <alignment horizontal="center" vertical="center"/>
      <protection locked="0"/>
    </xf>
    <xf numFmtId="0" fontId="6" fillId="0" borderId="7" xfId="14979" applyFont="1" applyBorder="1" applyAlignment="1" applyProtection="1">
      <alignment horizontal="center" vertical="center"/>
      <protection locked="0"/>
    </xf>
    <xf numFmtId="0" fontId="10" fillId="0" borderId="7" xfId="14979" applyFont="1" applyBorder="1" applyAlignment="1" applyProtection="1">
      <alignment horizontal="center" vertical="center"/>
      <protection locked="0"/>
    </xf>
    <xf numFmtId="0" fontId="2" fillId="0" borderId="8" xfId="14979" applyFont="1" applyBorder="1" applyAlignment="1" applyProtection="1">
      <alignment horizontal="center" vertical="center" wrapText="1"/>
      <protection locked="0"/>
    </xf>
    <xf numFmtId="0" fontId="0" fillId="0" borderId="14" xfId="0" applyFont="1" applyBorder="1" applyAlignment="1">
      <alignment wrapText="1"/>
    </xf>
    <xf numFmtId="0" fontId="0" fillId="0" borderId="9" xfId="0" applyFont="1" applyBorder="1" applyAlignment="1">
      <alignment wrapText="1"/>
    </xf>
    <xf numFmtId="0" fontId="2" fillId="0" borderId="7" xfId="14979" applyFont="1" applyBorder="1" applyAlignment="1" applyProtection="1">
      <alignment vertical="center"/>
      <protection locked="0"/>
    </xf>
    <xf numFmtId="0" fontId="42" fillId="0" borderId="7" xfId="14979" applyFont="1" applyBorder="1" applyAlignment="1" applyProtection="1">
      <alignment vertical="center"/>
      <protection locked="0"/>
    </xf>
    <xf numFmtId="0" fontId="42" fillId="0" borderId="27" xfId="14979" applyFont="1" applyBorder="1" applyAlignment="1" applyProtection="1">
      <alignment horizontal="center" vertical="center"/>
      <protection locked="0"/>
    </xf>
    <xf numFmtId="0" fontId="6" fillId="0" borderId="5" xfId="14979" applyFont="1" applyBorder="1" applyAlignment="1" applyProtection="1">
      <alignment vertical="center"/>
      <protection locked="0"/>
    </xf>
    <xf numFmtId="0" fontId="42" fillId="0" borderId="5" xfId="14974" applyFont="1" applyBorder="1" applyAlignment="1" applyProtection="1">
      <alignment horizontal="center" vertical="center"/>
      <protection locked="0"/>
    </xf>
    <xf numFmtId="0" fontId="42" fillId="0" borderId="5" xfId="14979" applyFont="1" applyBorder="1" applyAlignment="1" applyProtection="1">
      <alignment vertical="center"/>
      <protection locked="0"/>
    </xf>
    <xf numFmtId="58" fontId="6" fillId="0" borderId="5" xfId="14979" applyNumberFormat="1" applyFont="1" applyBorder="1" applyAlignment="1" applyProtection="1">
      <alignment vertical="center"/>
      <protection locked="0"/>
    </xf>
    <xf numFmtId="0" fontId="42" fillId="0" borderId="5" xfId="14979" applyFont="1" applyBorder="1" applyAlignment="1" applyProtection="1">
      <alignment horizontal="center" vertical="center"/>
      <protection locked="0"/>
    </xf>
    <xf numFmtId="0" fontId="2" fillId="0" borderId="11" xfId="14979" applyFont="1" applyBorder="1" applyAlignment="1" applyProtection="1">
      <alignment horizontal="center" vertical="center"/>
      <protection locked="0"/>
    </xf>
    <xf numFmtId="0" fontId="42" fillId="0" borderId="28" xfId="14979" applyFont="1" applyBorder="1" applyAlignment="1" applyProtection="1">
      <alignment horizontal="center" vertical="center"/>
      <protection locked="0"/>
    </xf>
    <xf numFmtId="0" fontId="10" fillId="0" borderId="29" xfId="14979" applyFont="1" applyBorder="1" applyAlignment="1" applyProtection="1">
      <alignment horizontal="center" vertical="center"/>
      <protection locked="0"/>
    </xf>
    <xf numFmtId="0" fontId="10" fillId="0" borderId="30" xfId="14979" applyFont="1" applyBorder="1" applyAlignment="1" applyProtection="1">
      <alignment horizontal="center" vertical="center"/>
      <protection locked="0"/>
    </xf>
    <xf numFmtId="0" fontId="42" fillId="0" borderId="22" xfId="14979" applyFont="1" applyBorder="1" applyAlignment="1" applyProtection="1">
      <alignment horizontal="center" vertical="center"/>
      <protection locked="0"/>
    </xf>
    <xf numFmtId="0" fontId="10" fillId="0" borderId="31" xfId="14979" applyFont="1" applyBorder="1" applyAlignment="1" applyProtection="1">
      <alignment horizontal="center" vertical="center"/>
      <protection locked="0"/>
    </xf>
    <xf numFmtId="0" fontId="10" fillId="0" borderId="15" xfId="14979" applyFont="1" applyBorder="1" applyAlignment="1" applyProtection="1">
      <alignment horizontal="center" vertical="center"/>
      <protection locked="0"/>
    </xf>
    <xf numFmtId="0" fontId="10" fillId="0" borderId="19" xfId="14979" applyFont="1" applyBorder="1" applyAlignment="1" applyProtection="1">
      <alignment horizontal="center" vertical="center"/>
      <protection locked="0"/>
    </xf>
    <xf numFmtId="0" fontId="6" fillId="0" borderId="26" xfId="14979" applyFont="1" applyBorder="1" applyAlignment="1" applyProtection="1">
      <alignment horizontal="center" vertical="center"/>
      <protection locked="0"/>
    </xf>
    <xf numFmtId="0" fontId="2" fillId="0" borderId="8" xfId="15015" applyFont="1" applyBorder="1" applyAlignment="1" applyProtection="1">
      <alignment horizontal="center"/>
      <protection locked="0"/>
    </xf>
    <xf numFmtId="0" fontId="6" fillId="0" borderId="14" xfId="15015" applyFont="1" applyBorder="1" applyAlignment="1" applyProtection="1">
      <alignment horizontal="center"/>
      <protection locked="0"/>
    </xf>
    <xf numFmtId="0" fontId="6" fillId="0" borderId="9" xfId="15015" applyFont="1" applyBorder="1" applyAlignment="1" applyProtection="1">
      <alignment horizontal="center"/>
      <protection locked="0"/>
    </xf>
    <xf numFmtId="4" fontId="6" fillId="0" borderId="7" xfId="15015" applyNumberFormat="1" applyFont="1" applyBorder="1" applyAlignment="1" applyProtection="1">
      <alignment horizontal="right"/>
      <protection locked="0"/>
    </xf>
    <xf numFmtId="0" fontId="6" fillId="0" borderId="9" xfId="14979" applyFont="1" applyBorder="1" applyAlignment="1" applyProtection="1">
      <alignment vertical="center"/>
      <protection locked="0"/>
    </xf>
    <xf numFmtId="0" fontId="2" fillId="0" borderId="27" xfId="14979" applyFont="1" applyBorder="1" applyAlignment="1" applyProtection="1">
      <alignment horizontal="center" vertical="center"/>
      <protection locked="0"/>
    </xf>
    <xf numFmtId="0" fontId="6" fillId="0" borderId="11" xfId="14979" applyFont="1" applyBorder="1" applyAlignment="1" applyProtection="1">
      <alignment horizontal="center" vertical="center"/>
      <protection locked="0"/>
    </xf>
    <xf numFmtId="0" fontId="6" fillId="0" borderId="12" xfId="14979" applyFont="1" applyBorder="1" applyAlignment="1" applyProtection="1">
      <alignment horizontal="center" vertical="center"/>
      <protection locked="0"/>
    </xf>
    <xf numFmtId="0" fontId="6" fillId="0" borderId="13" xfId="14979" applyFont="1" applyBorder="1" applyAlignment="1" applyProtection="1">
      <alignment horizontal="center" vertical="center"/>
      <protection locked="0"/>
    </xf>
    <xf numFmtId="4" fontId="6" fillId="0" borderId="13" xfId="14979" applyNumberFormat="1" applyFont="1" applyBorder="1" applyAlignment="1" applyProtection="1">
      <alignment vertical="center"/>
      <protection locked="0"/>
    </xf>
    <xf numFmtId="0" fontId="42" fillId="0" borderId="32" xfId="14979" applyFont="1" applyBorder="1" applyAlignment="1" applyProtection="1">
      <alignment horizontal="center" vertical="center"/>
      <protection locked="0"/>
    </xf>
    <xf numFmtId="0" fontId="10" fillId="0" borderId="23" xfId="14979" applyFont="1" applyBorder="1" applyAlignment="1" applyProtection="1">
      <alignment horizontal="center" vertical="center"/>
      <protection locked="0"/>
    </xf>
    <xf numFmtId="0" fontId="10" fillId="0" borderId="24" xfId="14979" applyFont="1" applyBorder="1" applyAlignment="1" applyProtection="1">
      <alignment horizontal="center" vertical="center"/>
      <protection locked="0"/>
    </xf>
    <xf numFmtId="43" fontId="2" fillId="0" borderId="8" xfId="13918" applyNumberFormat="1" applyFont="1" applyFill="1" applyBorder="1" applyAlignment="1" applyProtection="1">
      <alignment horizontal="center"/>
      <protection locked="0"/>
    </xf>
    <xf numFmtId="43" fontId="6" fillId="0" borderId="14" xfId="13918" applyNumberFormat="1" applyFont="1" applyFill="1" applyBorder="1" applyAlignment="1" applyProtection="1">
      <alignment horizontal="center"/>
      <protection locked="0"/>
    </xf>
    <xf numFmtId="43" fontId="6" fillId="0" borderId="9" xfId="13918" applyNumberFormat="1" applyFont="1" applyFill="1" applyBorder="1" applyAlignment="1" applyProtection="1">
      <alignment horizontal="center"/>
      <protection locked="0"/>
    </xf>
    <xf numFmtId="43" fontId="2" fillId="0" borderId="14" xfId="13918" applyNumberFormat="1" applyFont="1" applyFill="1" applyBorder="1" applyAlignment="1" applyProtection="1">
      <alignment horizontal="center"/>
      <protection locked="0"/>
    </xf>
    <xf numFmtId="43" fontId="2" fillId="0" borderId="9" xfId="13918" applyNumberFormat="1" applyFont="1" applyFill="1" applyBorder="1" applyAlignment="1" applyProtection="1">
      <alignment horizontal="center"/>
      <protection locked="0"/>
    </xf>
    <xf numFmtId="0" fontId="6" fillId="0" borderId="27" xfId="14979" applyFont="1" applyBorder="1" applyAlignment="1" applyProtection="1">
      <alignment horizontal="center" vertical="center"/>
      <protection locked="0"/>
    </xf>
    <xf numFmtId="43" fontId="6" fillId="0" borderId="8" xfId="13918" applyNumberFormat="1" applyFont="1" applyFill="1" applyBorder="1" applyAlignment="1" applyProtection="1">
      <alignment horizontal="center"/>
      <protection locked="0"/>
    </xf>
    <xf numFmtId="0" fontId="42" fillId="0" borderId="33" xfId="14979" applyFont="1" applyBorder="1" applyAlignment="1" applyProtection="1">
      <alignment horizontal="center" vertical="center"/>
      <protection locked="0"/>
    </xf>
    <xf numFmtId="0" fontId="10" fillId="0" borderId="9" xfId="14979" applyFont="1" applyBorder="1" applyAlignment="1" applyProtection="1">
      <alignment horizontal="center" vertical="center"/>
      <protection locked="0"/>
    </xf>
    <xf numFmtId="0" fontId="42" fillId="0" borderId="34" xfId="14979" applyFont="1" applyBorder="1" applyAlignment="1" applyProtection="1">
      <alignment horizontal="center" vertical="center"/>
      <protection locked="0"/>
    </xf>
    <xf numFmtId="0" fontId="10" fillId="0" borderId="35" xfId="14979" applyFont="1" applyBorder="1" applyAlignment="1" applyProtection="1">
      <alignment horizontal="center" vertical="center"/>
      <protection locked="0"/>
    </xf>
    <xf numFmtId="0" fontId="6" fillId="0" borderId="36" xfId="14979" applyFont="1" applyBorder="1" applyAlignment="1" applyProtection="1">
      <alignment horizontal="center" vertical="center"/>
      <protection locked="0"/>
    </xf>
    <xf numFmtId="0" fontId="6" fillId="0" borderId="37" xfId="14979" applyFont="1" applyBorder="1" applyAlignment="1" applyProtection="1">
      <alignment horizontal="center" vertical="center"/>
      <protection locked="0"/>
    </xf>
    <xf numFmtId="0" fontId="49" fillId="0" borderId="38" xfId="14979" applyFont="1" applyBorder="1" applyAlignment="1" applyProtection="1">
      <alignment horizontal="left" vertical="center"/>
      <protection locked="0"/>
    </xf>
    <xf numFmtId="0" fontId="10" fillId="0" borderId="38" xfId="14979" applyFont="1" applyBorder="1" applyAlignment="1" applyProtection="1">
      <alignment horizontal="center" vertical="center"/>
      <protection locked="0"/>
    </xf>
    <xf numFmtId="0" fontId="6" fillId="0" borderId="0" xfId="14979" applyFont="1" applyBorder="1" applyAlignment="1" applyProtection="1">
      <alignment horizontal="center" vertical="center"/>
      <protection locked="0"/>
    </xf>
    <xf numFmtId="0" fontId="42" fillId="0" borderId="25" xfId="14979" applyFont="1" applyBorder="1" applyAlignment="1" applyProtection="1">
      <alignment horizontal="center" vertical="center"/>
      <protection locked="0"/>
    </xf>
    <xf numFmtId="0" fontId="42" fillId="0" borderId="10" xfId="14979" applyFont="1" applyBorder="1" applyAlignment="1" applyProtection="1">
      <alignment horizontal="center" vertical="center"/>
      <protection locked="0"/>
    </xf>
    <xf numFmtId="0" fontId="10" fillId="0" borderId="39" xfId="14979" applyFont="1" applyBorder="1" applyAlignment="1" applyProtection="1">
      <alignment horizontal="center" vertical="center"/>
      <protection locked="0"/>
    </xf>
    <xf numFmtId="0" fontId="42" fillId="0" borderId="39" xfId="14979" applyFont="1" applyBorder="1" applyAlignment="1" applyProtection="1">
      <alignment horizontal="center" vertical="center"/>
      <protection locked="0"/>
    </xf>
    <xf numFmtId="0" fontId="10" fillId="0" borderId="26" xfId="14979" applyFont="1" applyBorder="1" applyAlignment="1" applyProtection="1">
      <alignment horizontal="center" vertical="center"/>
      <protection locked="0"/>
    </xf>
    <xf numFmtId="0" fontId="6" fillId="0" borderId="7" xfId="14974" applyFont="1" applyBorder="1" applyAlignment="1" applyProtection="1">
      <alignment horizontal="center" vertical="center"/>
      <protection locked="0"/>
    </xf>
    <xf numFmtId="0" fontId="42" fillId="0" borderId="7" xfId="14979" applyNumberFormat="1" applyFont="1" applyBorder="1" applyAlignment="1" applyProtection="1">
      <alignment horizontal="center" vertical="center"/>
      <protection locked="0"/>
    </xf>
    <xf numFmtId="0" fontId="10" fillId="0" borderId="7" xfId="14979" applyNumberFormat="1" applyFont="1" applyBorder="1" applyAlignment="1" applyProtection="1">
      <alignment horizontal="center" vertical="center"/>
      <protection locked="0"/>
    </xf>
    <xf numFmtId="0" fontId="42" fillId="0" borderId="26" xfId="14979" applyFont="1" applyBorder="1" applyAlignment="1" applyProtection="1">
      <alignment horizontal="left" vertical="center"/>
      <protection locked="0"/>
    </xf>
    <xf numFmtId="0" fontId="42" fillId="0" borderId="8" xfId="14979" applyNumberFormat="1" applyFont="1" applyBorder="1" applyAlignment="1" applyProtection="1">
      <alignment horizontal="center" vertical="center"/>
      <protection locked="0"/>
    </xf>
    <xf numFmtId="0" fontId="42" fillId="0" borderId="14" xfId="14979" applyNumberFormat="1" applyFont="1" applyBorder="1" applyAlignment="1" applyProtection="1">
      <alignment horizontal="center" vertical="center"/>
      <protection locked="0"/>
    </xf>
    <xf numFmtId="0" fontId="2" fillId="0" borderId="7" xfId="14979" applyFont="1" applyBorder="1" applyAlignment="1" applyProtection="1">
      <alignment horizontal="center" vertical="center"/>
      <protection locked="0"/>
    </xf>
    <xf numFmtId="0" fontId="10" fillId="0" borderId="7" xfId="14979" applyNumberFormat="1" applyFont="1" applyBorder="1" applyAlignment="1" applyProtection="1">
      <alignment horizontal="left" vertical="center"/>
      <protection locked="0"/>
    </xf>
    <xf numFmtId="0" fontId="42" fillId="0" borderId="40" xfId="14979" applyFont="1" applyBorder="1" applyAlignment="1" applyProtection="1">
      <alignment horizontal="left" vertical="center"/>
      <protection locked="0"/>
    </xf>
    <xf numFmtId="0" fontId="10" fillId="0" borderId="41" xfId="14979" applyFont="1" applyBorder="1" applyAlignment="1" applyProtection="1">
      <alignment horizontal="left" vertical="center"/>
      <protection locked="0"/>
    </xf>
    <xf numFmtId="0" fontId="2" fillId="0" borderId="6" xfId="14979" applyFont="1" applyBorder="1" applyAlignment="1" applyProtection="1">
      <alignment horizontal="center" vertical="center"/>
      <protection locked="0"/>
    </xf>
    <xf numFmtId="0" fontId="6" fillId="0" borderId="6" xfId="14979" applyFont="1" applyBorder="1" applyAlignment="1" applyProtection="1">
      <alignment horizontal="center" vertical="center"/>
      <protection locked="0"/>
    </xf>
    <xf numFmtId="0" fontId="10" fillId="0" borderId="0" xfId="14979" applyFont="1" applyBorder="1" applyAlignment="1" applyProtection="1">
      <alignment horizontal="center" vertical="center"/>
      <protection locked="0"/>
    </xf>
    <xf numFmtId="0" fontId="2" fillId="0" borderId="0" xfId="14974" applyFont="1" applyAlignment="1" applyProtection="1">
      <alignment horizontal="right" vertical="center"/>
      <protection locked="0"/>
    </xf>
    <xf numFmtId="0" fontId="2" fillId="0" borderId="42" xfId="14979" applyFont="1" applyBorder="1" applyAlignment="1" applyProtection="1">
      <alignment horizontal="center" vertical="center"/>
      <protection locked="0"/>
    </xf>
    <xf numFmtId="0" fontId="42" fillId="0" borderId="42" xfId="14979" applyFont="1" applyBorder="1" applyAlignment="1" applyProtection="1">
      <alignment horizontal="center" vertical="center"/>
      <protection locked="0"/>
    </xf>
    <xf numFmtId="0" fontId="6" fillId="0" borderId="43" xfId="14979" applyFont="1" applyBorder="1" applyAlignment="1" applyProtection="1">
      <alignment horizontal="center" vertical="center"/>
      <protection locked="0"/>
    </xf>
    <xf numFmtId="0" fontId="6" fillId="0" borderId="10" xfId="14979" applyFont="1" applyBorder="1" applyAlignment="1" applyProtection="1">
      <alignment horizontal="center" vertical="center"/>
      <protection locked="0"/>
    </xf>
    <xf numFmtId="0" fontId="10" fillId="0" borderId="10" xfId="14979" applyFont="1" applyBorder="1" applyAlignment="1" applyProtection="1">
      <alignment horizontal="center" vertical="center"/>
      <protection locked="0"/>
    </xf>
    <xf numFmtId="0" fontId="6" fillId="0" borderId="44" xfId="14979" applyFont="1" applyBorder="1" applyAlignment="1" applyProtection="1">
      <alignment horizontal="center" vertical="center"/>
      <protection locked="0"/>
    </xf>
    <xf numFmtId="0" fontId="6" fillId="0" borderId="45" xfId="14979" applyFont="1" applyBorder="1" applyAlignment="1" applyProtection="1">
      <alignment horizontal="center" vertical="center"/>
      <protection locked="0"/>
    </xf>
    <xf numFmtId="31" fontId="6" fillId="0" borderId="7" xfId="14979" applyNumberFormat="1" applyFont="1" applyBorder="1" applyAlignment="1" applyProtection="1">
      <alignment horizontal="center" vertical="center"/>
      <protection locked="0"/>
    </xf>
    <xf numFmtId="0" fontId="6" fillId="0" borderId="45" xfId="14974" applyFont="1" applyBorder="1" applyAlignment="1" applyProtection="1">
      <alignment horizontal="center" vertical="center"/>
      <protection locked="0"/>
    </xf>
    <xf numFmtId="222" fontId="6" fillId="0" borderId="8" xfId="14979" applyNumberFormat="1" applyFont="1" applyBorder="1" applyAlignment="1" applyProtection="1">
      <alignment horizontal="center" vertical="center"/>
      <protection locked="0"/>
    </xf>
    <xf numFmtId="222" fontId="6" fillId="0" borderId="46" xfId="14979" applyNumberFormat="1" applyFont="1" applyBorder="1" applyAlignment="1" applyProtection="1">
      <alignment horizontal="center" vertical="center"/>
      <protection locked="0"/>
    </xf>
    <xf numFmtId="0" fontId="6" fillId="0" borderId="45" xfId="14979" applyFont="1" applyBorder="1" applyAlignment="1" applyProtection="1">
      <alignment vertical="center"/>
      <protection locked="0"/>
    </xf>
    <xf numFmtId="0" fontId="6" fillId="0" borderId="47" xfId="14979" applyFont="1" applyBorder="1" applyAlignment="1" applyProtection="1">
      <alignment horizontal="center" vertical="center"/>
      <protection locked="0"/>
    </xf>
    <xf numFmtId="0" fontId="10" fillId="0" borderId="48" xfId="14979" applyFont="1" applyBorder="1" applyAlignment="1" applyProtection="1">
      <alignment horizontal="center" vertical="center"/>
      <protection locked="0"/>
    </xf>
    <xf numFmtId="0" fontId="42" fillId="0" borderId="45" xfId="14974" applyFont="1" applyBorder="1" applyAlignment="1" applyProtection="1">
      <alignment horizontal="center" vertical="center"/>
      <protection locked="0"/>
    </xf>
    <xf numFmtId="9" fontId="6" fillId="0" borderId="7" xfId="96" applyFont="1" applyBorder="1" applyAlignment="1" applyProtection="1">
      <alignment horizontal="right"/>
      <protection locked="0"/>
    </xf>
    <xf numFmtId="9" fontId="6" fillId="0" borderId="45" xfId="96" applyFont="1" applyBorder="1" applyAlignment="1" applyProtection="1">
      <alignment horizontal="right"/>
      <protection locked="0"/>
    </xf>
    <xf numFmtId="4" fontId="6" fillId="0" borderId="5" xfId="14979" applyNumberFormat="1" applyFont="1" applyBorder="1" applyAlignment="1" applyProtection="1">
      <alignment vertical="center"/>
      <protection locked="0"/>
    </xf>
    <xf numFmtId="0" fontId="6" fillId="0" borderId="49" xfId="14979" applyFont="1" applyBorder="1" applyAlignment="1" applyProtection="1">
      <alignment vertical="center"/>
      <protection locked="0"/>
    </xf>
    <xf numFmtId="0" fontId="42" fillId="0" borderId="21" xfId="14979" applyFont="1" applyBorder="1" applyAlignment="1" applyProtection="1">
      <alignment horizontal="center" vertical="center"/>
      <protection locked="0"/>
    </xf>
    <xf numFmtId="0" fontId="42" fillId="0" borderId="50" xfId="14979" applyFont="1" applyBorder="1" applyAlignment="1" applyProtection="1">
      <alignment horizontal="center" vertical="center"/>
      <protection locked="0"/>
    </xf>
    <xf numFmtId="10" fontId="6" fillId="0" borderId="7" xfId="96" applyNumberFormat="1" applyFont="1" applyBorder="1" applyAlignment="1" applyProtection="1">
      <alignment horizontal="center"/>
      <protection locked="0"/>
    </xf>
    <xf numFmtId="0" fontId="2" fillId="0" borderId="45" xfId="14979" applyFont="1" applyBorder="1" applyAlignment="1" applyProtection="1">
      <alignment horizontal="center" vertical="center"/>
      <protection locked="0"/>
    </xf>
    <xf numFmtId="0" fontId="6" fillId="0" borderId="12" xfId="14979" applyFont="1" applyBorder="1" applyAlignment="1" applyProtection="1">
      <alignment vertical="center"/>
      <protection locked="0"/>
    </xf>
    <xf numFmtId="0" fontId="6" fillId="0" borderId="51" xfId="14979" applyFont="1" applyBorder="1" applyAlignment="1" applyProtection="1">
      <alignment horizontal="center" vertical="center"/>
      <protection locked="0"/>
    </xf>
    <xf numFmtId="0" fontId="6" fillId="0" borderId="38" xfId="14979" applyFont="1" applyBorder="1" applyAlignment="1" applyProtection="1">
      <alignment horizontal="center" vertical="center"/>
      <protection locked="0"/>
    </xf>
    <xf numFmtId="0" fontId="10" fillId="0" borderId="44" xfId="14979" applyFont="1" applyBorder="1" applyAlignment="1" applyProtection="1">
      <alignment horizontal="center" vertical="center"/>
      <protection locked="0"/>
    </xf>
    <xf numFmtId="0" fontId="6" fillId="0" borderId="7" xfId="14979" applyNumberFormat="1" applyFont="1" applyBorder="1" applyAlignment="1" applyProtection="1">
      <alignment horizontal="center" vertical="center"/>
      <protection locked="0"/>
    </xf>
    <xf numFmtId="0" fontId="6" fillId="0" borderId="45" xfId="14979" applyNumberFormat="1" applyFont="1" applyBorder="1" applyAlignment="1" applyProtection="1">
      <alignment horizontal="center" vertical="center"/>
      <protection locked="0"/>
    </xf>
    <xf numFmtId="0" fontId="10" fillId="0" borderId="45" xfId="14979" applyFont="1" applyBorder="1" applyAlignment="1" applyProtection="1">
      <alignment horizontal="center" vertical="center"/>
      <protection locked="0"/>
    </xf>
    <xf numFmtId="0" fontId="42" fillId="0" borderId="46" xfId="14979" applyNumberFormat="1" applyFont="1" applyBorder="1" applyAlignment="1" applyProtection="1">
      <alignment horizontal="center" vertical="center"/>
      <protection locked="0"/>
    </xf>
    <xf numFmtId="0" fontId="6" fillId="0" borderId="52" xfId="14979" applyFont="1" applyBorder="1" applyAlignment="1" applyProtection="1">
      <alignment vertical="center"/>
      <protection locked="0"/>
    </xf>
    <xf numFmtId="0" fontId="14" fillId="0" borderId="0" xfId="14980" applyFont="1" applyFill="1" applyAlignment="1" applyProtection="1">
      <alignment vertical="center" wrapText="1"/>
      <protection locked="0"/>
    </xf>
    <xf numFmtId="0" fontId="41" fillId="0" borderId="0" xfId="14980" applyFont="1" applyFill="1" applyAlignment="1" applyProtection="1">
      <alignment horizontal="left" vertical="center" wrapText="1" indent="2"/>
      <protection locked="0"/>
    </xf>
    <xf numFmtId="0" fontId="50" fillId="0" borderId="0" xfId="14980" applyFont="1" applyFill="1" applyAlignment="1" applyProtection="1">
      <alignment vertical="center" wrapText="1"/>
      <protection locked="0"/>
    </xf>
    <xf numFmtId="0" fontId="14" fillId="0" borderId="0" xfId="14980" applyFont="1" applyFill="1" applyAlignment="1" applyProtection="1">
      <alignment horizontal="left" vertical="center" wrapText="1" indent="2"/>
      <protection locked="0"/>
    </xf>
    <xf numFmtId="0" fontId="50" fillId="0" borderId="0" xfId="14980" applyFont="1" applyFill="1" applyAlignment="1" applyProtection="1">
      <alignment horizontal="left" vertical="center" wrapText="1" indent="3"/>
      <protection locked="0"/>
    </xf>
    <xf numFmtId="0" fontId="50" fillId="0" borderId="0" xfId="14980" applyFont="1" applyFill="1" applyAlignment="1" applyProtection="1">
      <alignment horizontal="left" vertical="center" wrapText="1"/>
      <protection locked="0"/>
    </xf>
    <xf numFmtId="0" fontId="14" fillId="0" borderId="0" xfId="14980" applyFont="1" applyFill="1" applyAlignment="1" applyProtection="1">
      <alignment horizontal="left" vertical="center" wrapText="1" indent="1"/>
      <protection locked="0"/>
    </xf>
    <xf numFmtId="0" fontId="14" fillId="0" borderId="0" xfId="14980" applyFont="1" applyFill="1" applyAlignment="1" applyProtection="1">
      <alignment wrapText="1"/>
      <protection locked="0"/>
    </xf>
    <xf numFmtId="0" fontId="14" fillId="0" borderId="0" xfId="14980" applyFont="1" applyFill="1" applyAlignment="1" applyProtection="1">
      <alignment wrapText="1"/>
    </xf>
    <xf numFmtId="0" fontId="51" fillId="0" borderId="0" xfId="14980" applyFont="1" applyFill="1" applyAlignment="1" applyProtection="1">
      <alignment horizontal="center" wrapText="1"/>
    </xf>
    <xf numFmtId="0" fontId="52" fillId="0" borderId="0" xfId="14980" applyFont="1" applyFill="1" applyAlignment="1" applyProtection="1">
      <alignment horizontal="center" wrapText="1"/>
    </xf>
    <xf numFmtId="0" fontId="14" fillId="0" borderId="0" xfId="14980" applyFont="1" applyFill="1" applyAlignment="1" applyProtection="1">
      <alignment vertical="center" wrapText="1"/>
    </xf>
    <xf numFmtId="0" fontId="53" fillId="0" borderId="0" xfId="14980" applyFont="1" applyFill="1" applyAlignment="1" applyProtection="1">
      <alignment horizontal="left" vertical="center" wrapText="1"/>
    </xf>
    <xf numFmtId="0" fontId="54" fillId="0" borderId="0" xfId="14980" applyFont="1" applyFill="1" applyAlignment="1" applyProtection="1">
      <alignment horizontal="left" vertical="center" wrapText="1" indent="1"/>
    </xf>
    <xf numFmtId="0" fontId="55" fillId="0" borderId="0" xfId="14980" applyFont="1" applyFill="1" applyAlignment="1" applyProtection="1">
      <alignment horizontal="left" vertical="center" wrapText="1" indent="1"/>
      <protection locked="0"/>
    </xf>
    <xf numFmtId="0" fontId="55" fillId="0" borderId="0" xfId="14980" applyFont="1" applyFill="1" applyAlignment="1" applyProtection="1">
      <alignment horizontal="left" vertical="center" wrapText="1" indent="1"/>
    </xf>
    <xf numFmtId="0" fontId="54" fillId="0" borderId="0" xfId="14980" applyFont="1" applyFill="1" applyAlignment="1" applyProtection="1">
      <alignment horizontal="left" vertical="center" wrapText="1" indent="1"/>
      <protection locked="0"/>
    </xf>
    <xf numFmtId="0" fontId="56" fillId="0" borderId="0" xfId="14980" applyFont="1" applyFill="1" applyAlignment="1" applyProtection="1">
      <alignment horizontal="left" vertical="center" wrapText="1" indent="1"/>
      <protection locked="0"/>
    </xf>
    <xf numFmtId="0" fontId="53" fillId="0" borderId="0" xfId="14980" applyFont="1" applyFill="1" applyAlignment="1" applyProtection="1">
      <alignment horizontal="left" vertical="center" wrapText="1"/>
      <protection locked="0"/>
    </xf>
    <xf numFmtId="0" fontId="38" fillId="0" borderId="0" xfId="0" applyFont="1" applyFill="1" applyAlignment="1" applyProtection="1">
      <alignment horizontal="left" vertical="center" wrapText="1" indent="1"/>
      <protection locked="0"/>
    </xf>
    <xf numFmtId="0" fontId="54" fillId="13" borderId="0" xfId="14980" applyFont="1" applyFill="1" applyAlignment="1" applyProtection="1">
      <alignment horizontal="left" vertical="center" wrapText="1" indent="1"/>
      <protection locked="0"/>
    </xf>
    <xf numFmtId="0" fontId="57" fillId="0" borderId="0" xfId="14986" applyFont="1" applyFill="1" applyAlignment="1" applyProtection="1">
      <alignment horizontal="left" vertical="center" wrapText="1"/>
      <protection locked="0"/>
    </xf>
    <xf numFmtId="0" fontId="54" fillId="0" borderId="0" xfId="14980" applyFont="1" applyFill="1" applyAlignment="1" applyProtection="1">
      <alignment horizontal="left" vertical="center" wrapText="1" indent="2"/>
      <protection locked="0"/>
    </xf>
    <xf numFmtId="0" fontId="54" fillId="0" borderId="0" xfId="14980" applyFont="1" applyFill="1" applyAlignment="1" applyProtection="1">
      <alignment horizontal="left" vertical="center" wrapText="1" indent="3"/>
      <protection locked="0"/>
    </xf>
    <xf numFmtId="0" fontId="0" fillId="0" borderId="0" xfId="0" applyFill="1" applyAlignment="1" applyProtection="1">
      <alignment horizontal="left" vertical="center" wrapText="1" indent="1"/>
      <protection locked="0"/>
    </xf>
    <xf numFmtId="0" fontId="54" fillId="0" borderId="0" xfId="14980" applyFont="1" applyFill="1" applyAlignment="1" applyProtection="1">
      <alignment horizontal="left" vertical="center" wrapText="1" indent="4"/>
      <protection locked="0"/>
    </xf>
    <xf numFmtId="0" fontId="0" fillId="0" borderId="0" xfId="0" applyBorder="1"/>
    <xf numFmtId="49" fontId="58" fillId="0" borderId="0" xfId="78" applyNumberFormat="1" applyFont="1" applyBorder="1" applyAlignment="1">
      <alignment horizontal="centerContinuous" vertical="center"/>
    </xf>
    <xf numFmtId="49" fontId="58" fillId="0" borderId="0" xfId="13858" applyNumberFormat="1" applyFont="1" applyBorder="1" applyAlignment="1">
      <alignment horizontal="centerContinuous" vertical="center"/>
    </xf>
    <xf numFmtId="49" fontId="2" fillId="0" borderId="0" xfId="78" applyNumberFormat="1" applyFont="1" applyBorder="1" applyAlignment="1">
      <alignment vertical="center"/>
    </xf>
    <xf numFmtId="49" fontId="8" fillId="0" borderId="0" xfId="90" applyNumberFormat="1" applyFont="1" applyBorder="1" applyAlignment="1" applyProtection="1">
      <alignment vertical="top"/>
    </xf>
    <xf numFmtId="49" fontId="2" fillId="0" borderId="0" xfId="13858" applyNumberFormat="1" applyFont="1" applyBorder="1" applyAlignment="1">
      <alignment vertical="center"/>
    </xf>
    <xf numFmtId="49" fontId="2" fillId="0" borderId="0" xfId="13858" applyNumberFormat="1" applyFont="1" applyBorder="1" applyAlignment="1">
      <alignment horizontal="center" vertical="center"/>
    </xf>
    <xf numFmtId="49" fontId="2" fillId="0" borderId="0" xfId="78" applyNumberFormat="1" applyFont="1" applyBorder="1" applyAlignment="1">
      <alignment vertical="top"/>
    </xf>
    <xf numFmtId="0" fontId="8" fillId="0" borderId="0" xfId="90" applyFont="1" applyBorder="1" applyAlignment="1" applyProtection="1">
      <alignment horizontal="left"/>
    </xf>
    <xf numFmtId="49" fontId="2" fillId="0" borderId="0" xfId="13858" applyNumberFormat="1" applyFont="1" applyBorder="1" applyAlignment="1">
      <alignment vertical="top"/>
    </xf>
    <xf numFmtId="49" fontId="2" fillId="0" borderId="0" xfId="13858" applyNumberFormat="1" applyFont="1" applyBorder="1" applyAlignment="1">
      <alignment horizontal="center" vertical="top"/>
    </xf>
    <xf numFmtId="49" fontId="2" fillId="0" borderId="0" xfId="78" applyNumberFormat="1" applyFont="1" applyBorder="1" applyAlignment="1">
      <alignment horizontal="left" vertical="center"/>
    </xf>
    <xf numFmtId="49" fontId="8" fillId="0" borderId="0" xfId="90" applyNumberFormat="1" applyFont="1" applyBorder="1" applyAlignment="1" applyProtection="1">
      <alignment horizontal="left" vertical="center"/>
    </xf>
    <xf numFmtId="49" fontId="8" fillId="0" borderId="0" xfId="90" applyNumberFormat="1" applyFont="1" applyBorder="1" applyAlignment="1" applyProtection="1">
      <alignment horizontal="left" vertical="top"/>
    </xf>
    <xf numFmtId="49" fontId="8" fillId="0" borderId="0" xfId="90" applyNumberFormat="1" applyFont="1" applyBorder="1" applyAlignment="1" applyProtection="1">
      <alignment vertical="center"/>
    </xf>
    <xf numFmtId="49" fontId="2" fillId="0" borderId="0" xfId="13858" applyNumberFormat="1" applyFont="1" applyBorder="1" applyAlignment="1">
      <alignment horizontal="left" vertical="center"/>
    </xf>
    <xf numFmtId="49" fontId="59" fillId="0" borderId="0" xfId="90" applyNumberFormat="1" applyFont="1" applyBorder="1" applyAlignment="1" applyProtection="1">
      <alignment vertical="center"/>
    </xf>
    <xf numFmtId="49" fontId="18" fillId="0" borderId="0" xfId="13858" applyNumberFormat="1" applyFont="1" applyBorder="1" applyAlignment="1">
      <alignment vertical="center"/>
    </xf>
    <xf numFmtId="49" fontId="18" fillId="0" borderId="0" xfId="78" applyNumberFormat="1" applyFont="1" applyBorder="1" applyAlignment="1">
      <alignment vertical="center"/>
    </xf>
    <xf numFmtId="49" fontId="60" fillId="0" borderId="0" xfId="13858" applyNumberFormat="1" applyFont="1" applyBorder="1" applyAlignment="1">
      <alignment vertical="center"/>
    </xf>
    <xf numFmtId="49" fontId="18" fillId="0" borderId="0" xfId="13858" applyNumberFormat="1" applyFont="1" applyBorder="1" applyAlignment="1">
      <alignment vertical="top"/>
    </xf>
    <xf numFmtId="286" fontId="18" fillId="0" borderId="0" xfId="13858" applyNumberFormat="1" applyFont="1" applyBorder="1" applyAlignment="1">
      <alignment vertical="center"/>
    </xf>
    <xf numFmtId="0" fontId="0" fillId="0" borderId="0" xfId="0" applyFont="1" applyFill="1" applyAlignment="1" applyProtection="1">
      <alignment vertical="center"/>
    </xf>
    <xf numFmtId="0" fontId="61" fillId="0" borderId="0" xfId="0" applyFont="1" applyAlignment="1" applyProtection="1">
      <alignment vertical="center"/>
    </xf>
    <xf numFmtId="0" fontId="62" fillId="0" borderId="0" xfId="0" applyFont="1" applyAlignment="1" applyProtection="1">
      <alignment vertical="center"/>
    </xf>
    <xf numFmtId="0" fontId="23" fillId="0" borderId="0" xfId="0" applyFont="1" applyAlignment="1" applyProtection="1">
      <alignment vertical="center"/>
    </xf>
    <xf numFmtId="0" fontId="0" fillId="0" borderId="0" xfId="0" applyFont="1" applyAlignment="1" applyProtection="1">
      <alignment vertical="center"/>
    </xf>
    <xf numFmtId="0" fontId="63" fillId="0" borderId="0" xfId="90" applyNumberFormat="1" applyFont="1" applyFill="1" applyBorder="1" applyAlignment="1" applyProtection="1">
      <alignment vertical="center"/>
      <protection locked="0"/>
    </xf>
    <xf numFmtId="0" fontId="8" fillId="0" borderId="53" xfId="90" applyFont="1" applyFill="1" applyBorder="1" applyAlignment="1" applyProtection="1">
      <alignment horizontal="center" vertical="center"/>
      <protection locked="0"/>
    </xf>
    <xf numFmtId="0" fontId="8" fillId="0" borderId="53" xfId="90" applyFont="1" applyFill="1" applyBorder="1" applyAlignment="1" applyProtection="1">
      <alignment vertical="center"/>
    </xf>
    <xf numFmtId="0" fontId="64" fillId="0" borderId="0" xfId="12831" applyFont="1" applyFill="1" applyBorder="1" applyAlignment="1" applyProtection="1">
      <alignment horizontal="center" vertical="center"/>
    </xf>
    <xf numFmtId="0" fontId="65" fillId="14" borderId="54" xfId="12831" applyFont="1" applyFill="1" applyBorder="1" applyAlignment="1" applyProtection="1">
      <alignment horizontal="center" vertical="center"/>
    </xf>
    <xf numFmtId="0" fontId="65" fillId="14" borderId="55" xfId="12831" applyFont="1" applyFill="1" applyBorder="1" applyAlignment="1" applyProtection="1">
      <alignment horizontal="center" vertical="center"/>
    </xf>
    <xf numFmtId="279" fontId="26" fillId="0" borderId="0" xfId="12831" applyNumberFormat="1" applyFont="1" applyFill="1" applyAlignment="1" applyProtection="1">
      <alignment horizontal="center" vertical="center"/>
      <protection hidden="1"/>
    </xf>
    <xf numFmtId="0" fontId="65" fillId="14" borderId="56" xfId="12831" applyFont="1" applyFill="1" applyBorder="1" applyAlignment="1" applyProtection="1">
      <alignment horizontal="center" vertical="center"/>
    </xf>
    <xf numFmtId="0" fontId="66" fillId="15" borderId="57" xfId="12831" applyFont="1" applyFill="1" applyBorder="1" applyAlignment="1" applyProtection="1">
      <alignment horizontal="center" vertical="center"/>
    </xf>
    <xf numFmtId="0" fontId="66" fillId="15" borderId="58" xfId="12831" applyFont="1" applyFill="1" applyBorder="1" applyAlignment="1" applyProtection="1">
      <alignment horizontal="center" vertical="center"/>
    </xf>
    <xf numFmtId="279" fontId="67" fillId="0" borderId="0" xfId="12831" applyNumberFormat="1" applyFont="1" applyFill="1" applyAlignment="1" applyProtection="1">
      <alignment horizontal="center" vertical="center"/>
      <protection hidden="1"/>
    </xf>
    <xf numFmtId="0" fontId="68" fillId="15" borderId="59" xfId="12831" applyFont="1" applyFill="1" applyBorder="1" applyAlignment="1" applyProtection="1">
      <alignment horizontal="center" vertical="center"/>
    </xf>
    <xf numFmtId="0" fontId="68" fillId="15" borderId="0" xfId="12831" applyFont="1" applyFill="1" applyBorder="1" applyAlignment="1" applyProtection="1">
      <alignment horizontal="center" vertical="center"/>
    </xf>
    <xf numFmtId="287" fontId="69" fillId="0" borderId="0" xfId="12831" applyNumberFormat="1" applyFont="1" applyFill="1" applyAlignment="1" applyProtection="1">
      <alignment horizontal="center" vertical="center"/>
    </xf>
    <xf numFmtId="0" fontId="10" fillId="15" borderId="59" xfId="12831" applyFont="1" applyFill="1" applyBorder="1" applyAlignment="1" applyProtection="1">
      <alignment horizontal="center" vertical="center"/>
    </xf>
    <xf numFmtId="0" fontId="70" fillId="15" borderId="0" xfId="12831" applyFont="1" applyFill="1" applyBorder="1" applyAlignment="1" applyProtection="1">
      <alignment vertical="center"/>
    </xf>
    <xf numFmtId="0" fontId="64" fillId="0" borderId="0" xfId="12831" applyFont="1" applyFill="1" applyAlignment="1" applyProtection="1">
      <alignment horizontal="center" vertical="center"/>
    </xf>
    <xf numFmtId="0" fontId="71" fillId="15" borderId="0" xfId="12831" applyFont="1" applyFill="1" applyBorder="1" applyAlignment="1" applyProtection="1">
      <alignment horizontal="center" vertical="center"/>
    </xf>
    <xf numFmtId="0" fontId="72" fillId="0" borderId="0" xfId="12831" applyFont="1" applyFill="1" applyAlignment="1" applyProtection="1">
      <alignment horizontal="center" vertical="center"/>
    </xf>
    <xf numFmtId="49" fontId="23" fillId="6" borderId="32" xfId="12831" applyNumberFormat="1" applyFont="1" applyFill="1" applyBorder="1" applyAlignment="1" applyProtection="1">
      <alignment vertical="center"/>
      <protection locked="0"/>
    </xf>
    <xf numFmtId="49" fontId="23" fillId="6" borderId="23" xfId="12831" applyNumberFormat="1" applyFont="1" applyFill="1" applyBorder="1" applyAlignment="1" applyProtection="1">
      <alignment vertical="center"/>
      <protection locked="0"/>
    </xf>
    <xf numFmtId="49" fontId="73" fillId="6" borderId="23" xfId="12831" applyNumberFormat="1" applyFont="1" applyFill="1" applyBorder="1" applyAlignment="1" applyProtection="1">
      <alignment horizontal="left" vertical="center"/>
      <protection locked="0"/>
    </xf>
    <xf numFmtId="0" fontId="23" fillId="0" borderId="23" xfId="0" applyFont="1" applyBorder="1"/>
    <xf numFmtId="0" fontId="74" fillId="15" borderId="33" xfId="12831" applyFont="1" applyFill="1" applyBorder="1" applyAlignment="1" applyProtection="1">
      <alignment vertical="center"/>
    </xf>
    <xf numFmtId="0" fontId="74" fillId="15" borderId="14" xfId="12831" applyFont="1" applyFill="1" applyBorder="1" applyAlignment="1" applyProtection="1">
      <alignment vertical="center"/>
    </xf>
    <xf numFmtId="49" fontId="23" fillId="6" borderId="33" xfId="12831" applyNumberFormat="1" applyFont="1" applyFill="1" applyBorder="1" applyAlignment="1" applyProtection="1">
      <alignment vertical="center"/>
    </xf>
    <xf numFmtId="49" fontId="23" fillId="6" borderId="14" xfId="12831" applyNumberFormat="1" applyFont="1" applyFill="1" applyBorder="1" applyAlignment="1" applyProtection="1">
      <alignment vertical="center"/>
    </xf>
    <xf numFmtId="49" fontId="73" fillId="6" borderId="14" xfId="12831" applyNumberFormat="1" applyFont="1" applyFill="1" applyBorder="1" applyAlignment="1" applyProtection="1">
      <alignment horizontal="center" vertical="center"/>
      <protection locked="0"/>
    </xf>
    <xf numFmtId="49" fontId="73" fillId="6" borderId="14" xfId="12831" applyNumberFormat="1" applyFont="1" applyFill="1" applyBorder="1" applyAlignment="1" applyProtection="1">
      <alignment horizontal="center" vertical="center"/>
    </xf>
    <xf numFmtId="0" fontId="75" fillId="15" borderId="33" xfId="12831" applyFont="1" applyFill="1" applyBorder="1" applyAlignment="1" applyProtection="1">
      <alignment vertical="center"/>
    </xf>
    <xf numFmtId="0" fontId="75" fillId="15" borderId="14" xfId="12831" applyFont="1" applyFill="1" applyBorder="1" applyAlignment="1" applyProtection="1">
      <alignment vertical="center"/>
    </xf>
    <xf numFmtId="0" fontId="75" fillId="15" borderId="15" xfId="12831" applyFont="1" applyFill="1" applyBorder="1" applyAlignment="1" applyProtection="1">
      <alignment vertical="center"/>
    </xf>
    <xf numFmtId="49" fontId="23" fillId="6" borderId="33" xfId="12831" applyNumberFormat="1" applyFont="1" applyFill="1" applyBorder="1" applyAlignment="1" applyProtection="1">
      <alignment horizontal="left" vertical="center"/>
      <protection locked="0"/>
    </xf>
    <xf numFmtId="0" fontId="23" fillId="0" borderId="14" xfId="0" applyFont="1" applyBorder="1"/>
    <xf numFmtId="49" fontId="73" fillId="6" borderId="14" xfId="12831" applyNumberFormat="1" applyFont="1" applyFill="1" applyBorder="1" applyAlignment="1" applyProtection="1">
      <alignment horizontal="left" vertical="center"/>
      <protection locked="0"/>
    </xf>
    <xf numFmtId="0" fontId="76" fillId="15" borderId="33" xfId="12831" applyFont="1" applyFill="1" applyBorder="1" applyAlignment="1" applyProtection="1">
      <alignment vertical="center"/>
    </xf>
    <xf numFmtId="0" fontId="76" fillId="15" borderId="14" xfId="12831" applyFont="1" applyFill="1" applyBorder="1" applyAlignment="1" applyProtection="1">
      <alignment vertical="center"/>
    </xf>
    <xf numFmtId="49" fontId="23" fillId="6" borderId="40" xfId="12831" applyNumberFormat="1" applyFont="1" applyFill="1" applyBorder="1" applyAlignment="1" applyProtection="1">
      <alignment horizontal="left" vertical="center"/>
    </xf>
    <xf numFmtId="49" fontId="23" fillId="6" borderId="60" xfId="12831" applyNumberFormat="1" applyFont="1" applyFill="1" applyBorder="1" applyAlignment="1" applyProtection="1">
      <alignment horizontal="left" vertical="center"/>
    </xf>
    <xf numFmtId="49" fontId="73" fillId="6" borderId="60" xfId="12831" applyNumberFormat="1" applyFont="1" applyFill="1" applyBorder="1" applyAlignment="1" applyProtection="1">
      <alignment horizontal="center" vertical="center"/>
      <protection locked="0"/>
    </xf>
    <xf numFmtId="49" fontId="73" fillId="6" borderId="60" xfId="12831" applyNumberFormat="1" applyFont="1" applyFill="1" applyBorder="1" applyAlignment="1" applyProtection="1">
      <alignment horizontal="center" vertical="center"/>
    </xf>
    <xf numFmtId="0" fontId="23" fillId="15" borderId="0" xfId="12831" applyFont="1" applyFill="1" applyBorder="1" applyAlignment="1" applyProtection="1">
      <alignment horizontal="center" vertical="center"/>
    </xf>
    <xf numFmtId="0" fontId="77" fillId="15" borderId="0" xfId="12831" applyFont="1" applyFill="1" applyBorder="1" applyAlignment="1" applyProtection="1">
      <alignment vertical="center"/>
    </xf>
    <xf numFmtId="49" fontId="23" fillId="6" borderId="32" xfId="12831" applyNumberFormat="1" applyFont="1" applyFill="1" applyBorder="1" applyAlignment="1" applyProtection="1">
      <alignment horizontal="left" vertical="center"/>
    </xf>
    <xf numFmtId="0" fontId="23" fillId="0" borderId="23" xfId="0" applyFont="1" applyBorder="1" applyAlignment="1" applyProtection="1">
      <alignment vertical="center"/>
    </xf>
    <xf numFmtId="0" fontId="23" fillId="0" borderId="23" xfId="0" applyFont="1" applyBorder="1" applyAlignment="1" applyProtection="1">
      <alignment vertical="center"/>
      <protection locked="0"/>
    </xf>
    <xf numFmtId="0" fontId="23" fillId="15" borderId="33" xfId="12831" applyFont="1" applyFill="1" applyBorder="1" applyAlignment="1" applyProtection="1">
      <alignment vertical="center"/>
    </xf>
    <xf numFmtId="0" fontId="23" fillId="15" borderId="14" xfId="12831" applyFont="1" applyFill="1" applyBorder="1" applyAlignment="1" applyProtection="1">
      <alignment vertical="center"/>
    </xf>
    <xf numFmtId="49" fontId="23" fillId="6" borderId="33" xfId="12831" applyNumberFormat="1" applyFont="1" applyFill="1" applyBorder="1" applyAlignment="1" applyProtection="1">
      <alignment horizontal="left" vertical="center"/>
    </xf>
    <xf numFmtId="49" fontId="23" fillId="6" borderId="14" xfId="12831" applyNumberFormat="1" applyFont="1" applyFill="1" applyBorder="1" applyAlignment="1" applyProtection="1">
      <alignment horizontal="left" vertical="center"/>
    </xf>
    <xf numFmtId="49" fontId="73" fillId="6" borderId="60" xfId="12831" applyNumberFormat="1" applyFont="1" applyFill="1" applyBorder="1" applyAlignment="1" applyProtection="1">
      <alignment horizontal="left" vertical="center"/>
      <protection locked="0"/>
    </xf>
    <xf numFmtId="49" fontId="6" fillId="15" borderId="0" xfId="12831" applyNumberFormat="1" applyFont="1" applyFill="1" applyBorder="1" applyAlignment="1" applyProtection="1">
      <alignment horizontal="left" vertical="center"/>
    </xf>
    <xf numFmtId="0" fontId="10" fillId="15" borderId="61" xfId="12831" applyFont="1" applyFill="1" applyBorder="1" applyAlignment="1" applyProtection="1">
      <alignment horizontal="center" vertical="center"/>
    </xf>
    <xf numFmtId="0" fontId="78" fillId="15" borderId="53" xfId="12831" applyFont="1" applyFill="1" applyBorder="1" applyAlignment="1" applyProtection="1">
      <alignment horizontal="center" vertical="center"/>
    </xf>
    <xf numFmtId="0" fontId="79" fillId="14" borderId="62" xfId="12831" applyFont="1" applyFill="1" applyBorder="1" applyAlignment="1" applyProtection="1">
      <alignment horizontal="center" vertical="center"/>
    </xf>
    <xf numFmtId="0" fontId="79" fillId="14" borderId="63" xfId="12831" applyFont="1" applyFill="1" applyBorder="1" applyAlignment="1" applyProtection="1">
      <alignment horizontal="center" vertical="center"/>
    </xf>
    <xf numFmtId="0" fontId="80" fillId="0" borderId="58" xfId="12831" applyFont="1" applyFill="1" applyBorder="1" applyAlignment="1" applyProtection="1">
      <alignment horizontal="center" vertical="center"/>
    </xf>
    <xf numFmtId="0" fontId="0" fillId="0" borderId="0" xfId="0" applyFont="1" applyFill="1" applyBorder="1" applyAlignment="1" applyProtection="1">
      <alignment vertical="center"/>
    </xf>
    <xf numFmtId="0" fontId="65" fillId="14" borderId="64" xfId="12831" applyFont="1" applyFill="1" applyBorder="1" applyAlignment="1" applyProtection="1">
      <alignment horizontal="center" vertical="center"/>
    </xf>
    <xf numFmtId="0" fontId="81" fillId="0" borderId="0" xfId="12831" applyFont="1" applyFill="1" applyBorder="1" applyAlignment="1" applyProtection="1">
      <alignment horizontal="center" vertical="center"/>
    </xf>
    <xf numFmtId="0" fontId="66" fillId="15" borderId="65" xfId="12831" applyFont="1" applyFill="1" applyBorder="1" applyAlignment="1" applyProtection="1">
      <alignment horizontal="center" vertical="center"/>
    </xf>
    <xf numFmtId="0" fontId="65" fillId="14" borderId="66" xfId="12831" applyFont="1" applyFill="1" applyBorder="1" applyAlignment="1" applyProtection="1">
      <alignment horizontal="center" vertical="center"/>
    </xf>
    <xf numFmtId="0" fontId="26" fillId="0" borderId="0" xfId="12831" applyFont="1" applyFill="1" applyBorder="1" applyAlignment="1" applyProtection="1">
      <alignment vertical="center"/>
    </xf>
    <xf numFmtId="0" fontId="68" fillId="15" borderId="67" xfId="12831" applyFont="1" applyFill="1" applyBorder="1" applyAlignment="1" applyProtection="1">
      <alignment horizontal="center" vertical="center"/>
    </xf>
    <xf numFmtId="0" fontId="67" fillId="0" borderId="0" xfId="12831" applyFont="1" applyFill="1" applyBorder="1" applyAlignment="1" applyProtection="1">
      <alignment vertical="center"/>
    </xf>
    <xf numFmtId="0" fontId="71" fillId="15" borderId="67" xfId="12831" applyFont="1" applyFill="1" applyBorder="1" applyAlignment="1" applyProtection="1">
      <alignment horizontal="center" vertical="center"/>
    </xf>
    <xf numFmtId="0" fontId="82" fillId="0" borderId="0" xfId="12831" applyFont="1" applyFill="1" applyBorder="1" applyAlignment="1" applyProtection="1">
      <alignment vertical="center"/>
    </xf>
    <xf numFmtId="0" fontId="23" fillId="0" borderId="48" xfId="0" applyFont="1" applyBorder="1"/>
    <xf numFmtId="0" fontId="72" fillId="0" borderId="0" xfId="12831" applyFont="1" applyFill="1" applyBorder="1" applyAlignment="1" applyProtection="1">
      <alignment vertical="center"/>
    </xf>
    <xf numFmtId="0" fontId="74" fillId="15" borderId="46" xfId="12831" applyFont="1" applyFill="1" applyBorder="1" applyAlignment="1" applyProtection="1">
      <alignment vertical="center"/>
    </xf>
    <xf numFmtId="49" fontId="73" fillId="6" borderId="14" xfId="12831" applyNumberFormat="1" applyFont="1" applyFill="1" applyBorder="1" applyAlignment="1" applyProtection="1">
      <alignment vertical="center"/>
    </xf>
    <xf numFmtId="49" fontId="73" fillId="6" borderId="46" xfId="12831" applyNumberFormat="1" applyFont="1" applyFill="1" applyBorder="1" applyAlignment="1" applyProtection="1">
      <alignment vertical="center"/>
    </xf>
    <xf numFmtId="0" fontId="75" fillId="15" borderId="46" xfId="12831" applyFont="1" applyFill="1" applyBorder="1" applyAlignment="1" applyProtection="1">
      <alignment vertical="center"/>
    </xf>
    <xf numFmtId="0" fontId="23" fillId="0" borderId="46" xfId="0" applyFont="1" applyBorder="1"/>
    <xf numFmtId="0" fontId="76" fillId="15" borderId="46" xfId="12831" applyFont="1" applyFill="1" applyBorder="1" applyAlignment="1" applyProtection="1">
      <alignment vertical="center"/>
    </xf>
    <xf numFmtId="49" fontId="73" fillId="6" borderId="60" xfId="12831" applyNumberFormat="1" applyFont="1" applyFill="1" applyBorder="1" applyAlignment="1" applyProtection="1">
      <alignment vertical="center"/>
    </xf>
    <xf numFmtId="49" fontId="73" fillId="6" borderId="68" xfId="12831" applyNumberFormat="1" applyFont="1" applyFill="1" applyBorder="1" applyAlignment="1" applyProtection="1">
      <alignment vertical="center"/>
    </xf>
    <xf numFmtId="0" fontId="23" fillId="0" borderId="48" xfId="0" applyFont="1" applyBorder="1" applyAlignment="1" applyProtection="1">
      <alignment vertical="center"/>
      <protection locked="0"/>
    </xf>
    <xf numFmtId="0" fontId="23" fillId="15" borderId="46" xfId="12831" applyFont="1" applyFill="1" applyBorder="1" applyAlignment="1" applyProtection="1">
      <alignment vertical="center"/>
    </xf>
    <xf numFmtId="49" fontId="73" fillId="6" borderId="46" xfId="12831" applyNumberFormat="1" applyFont="1" applyFill="1" applyBorder="1" applyAlignment="1" applyProtection="1">
      <alignment horizontal="left" vertical="center"/>
      <protection locked="0"/>
    </xf>
    <xf numFmtId="49" fontId="73" fillId="6" borderId="68" xfId="12831" applyNumberFormat="1" applyFont="1" applyFill="1" applyBorder="1" applyAlignment="1" applyProtection="1">
      <alignment horizontal="left" vertical="center"/>
      <protection locked="0"/>
    </xf>
    <xf numFmtId="0" fontId="71" fillId="15" borderId="69" xfId="12831" applyFont="1" applyFill="1" applyBorder="1" applyAlignment="1" applyProtection="1">
      <alignment horizontal="center" vertical="center"/>
    </xf>
    <xf numFmtId="0" fontId="79" fillId="14" borderId="70" xfId="12831" applyFont="1" applyFill="1" applyBorder="1" applyAlignment="1" applyProtection="1">
      <alignment horizontal="center" vertical="center"/>
    </xf>
    <xf numFmtId="0" fontId="83" fillId="0" borderId="0" xfId="12831" applyFont="1" applyFill="1" applyBorder="1" applyAlignment="1" applyProtection="1">
      <alignment vertical="center"/>
    </xf>
    <xf numFmtId="0" fontId="0" fillId="0" borderId="0" xfId="0" applyFont="1" applyBorder="1" applyAlignment="1" applyProtection="1">
      <alignment vertical="center"/>
    </xf>
    <xf numFmtId="0" fontId="80" fillId="0" borderId="0" xfId="12831" applyFont="1" applyFill="1" applyAlignment="1" applyProtection="1">
      <alignment horizontal="center" vertical="center"/>
    </xf>
    <xf numFmtId="0" fontId="84" fillId="0" borderId="0" xfId="12831" applyFont="1" applyFill="1" applyBorder="1" applyAlignment="1" applyProtection="1">
      <alignment horizontal="center" vertical="center"/>
    </xf>
    <xf numFmtId="0" fontId="85" fillId="0" borderId="0" xfId="12831" applyFont="1" applyFill="1" applyBorder="1" applyAlignment="1" applyProtection="1">
      <alignment horizontal="center" vertical="center"/>
    </xf>
    <xf numFmtId="0" fontId="61" fillId="0" borderId="0" xfId="0" applyFont="1" applyFill="1" applyAlignment="1" applyProtection="1">
      <alignment vertical="center"/>
    </xf>
    <xf numFmtId="0" fontId="86" fillId="0" borderId="0" xfId="12831" applyFont="1" applyFill="1" applyBorder="1" applyAlignment="1" applyProtection="1">
      <alignment horizontal="center" vertical="center"/>
    </xf>
    <xf numFmtId="0" fontId="62" fillId="0" borderId="0" xfId="0" applyFont="1" applyFill="1" applyAlignment="1" applyProtection="1">
      <alignment vertical="center"/>
    </xf>
    <xf numFmtId="0" fontId="23" fillId="5" borderId="0" xfId="12831" applyFont="1" applyFill="1" applyBorder="1" applyAlignment="1" applyProtection="1">
      <alignment horizontal="left" vertical="center"/>
    </xf>
    <xf numFmtId="0" fontId="23" fillId="0" borderId="0" xfId="0" applyFont="1" applyFill="1" applyAlignment="1" applyProtection="1">
      <alignment vertical="center"/>
    </xf>
    <xf numFmtId="0" fontId="23" fillId="5" borderId="0" xfId="12831" applyFont="1" applyFill="1" applyBorder="1" applyAlignment="1" applyProtection="1">
      <alignment horizontal="center" vertical="center"/>
    </xf>
    <xf numFmtId="0" fontId="23" fillId="0" borderId="0" xfId="12831" applyFont="1" applyFill="1" applyBorder="1" applyAlignment="1" applyProtection="1">
      <alignment horizontal="center" vertical="center"/>
    </xf>
    <xf numFmtId="0" fontId="87" fillId="0" borderId="0" xfId="12831" applyFont="1" applyFill="1" applyBorder="1" applyAlignment="1" applyProtection="1">
      <alignment horizontal="center" vertical="center"/>
    </xf>
    <xf numFmtId="0" fontId="1" fillId="0" borderId="7" xfId="0" applyFont="1" applyFill="1" applyBorder="1" applyAlignment="1" quotePrefix="1">
      <alignment horizontal="center" vertical="center" wrapText="1"/>
    </xf>
  </cellXfs>
  <cellStyles count="17794">
    <cellStyle name="常规" xfId="0" builtinId="0"/>
    <cellStyle name="货币[0]" xfId="1" builtinId="7"/>
    <cellStyle name="好_山西煤炭进出口集团左权鑫顺煤业有限公司资产评估表 4 3" xfId="2"/>
    <cellStyle name="_03_长期资产申报表_pbc_Book2_PBC(CG)-MASTER 2" xfId="3"/>
    <cellStyle name="常规 19 5 2 3" xfId="4"/>
    <cellStyle name="RevList 17 3" xfId="5"/>
    <cellStyle name="?? 33" xfId="6"/>
    <cellStyle name="?? 28" xfId="7"/>
    <cellStyle name="Percent [0] 3" xfId="8"/>
    <cellStyle name="?? 26 2" xfId="9"/>
    <cellStyle name="_03_长期资产申报表_pbc_Book2_ABC-pbc表20060610 2 2" xfId="10"/>
    <cellStyle name="千位分隔 7 5 2" xfId="11"/>
    <cellStyle name="_03_长期资产申报表_pbc_pbc-2版（附表）maqiang_原ABC-pbc表 2" xfId="12"/>
    <cellStyle name="Input Cells 15 3" xfId="13"/>
    <cellStyle name="Input Cells 20 3" xfId="14"/>
    <cellStyle name="Normal - Style1 28 2" xfId="15"/>
    <cellStyle name="だ[0]_Total (2)" xfId="16"/>
    <cellStyle name="_CCB.HO.NAV Recon.HL.031113.AL 2" xfId="17"/>
    <cellStyle name="百分比 8 17" xfId="18"/>
    <cellStyle name="20% - 强调文字颜色 3" xfId="19" builtinId="38"/>
    <cellStyle name="RevList 6 2 3" xfId="20"/>
    <cellStyle name="_雅安三九中药材科技产业化有限公司收益法调查表（2006年9月）_附件5：评估、审计明细表（成本法）" xfId="21"/>
    <cellStyle name="_电厂三张主表_Intercom_设备评估表(运宏) 2" xfId="22"/>
    <cellStyle name="@_text_在建工程表格修改" xfId="23"/>
    <cellStyle name="_03_长期资产申报表_pbc_Book2_ABC-pbc表20060610_PBC(CG)-MASTER_PBC(CG)-MASTER 2 2" xfId="24"/>
    <cellStyle name="检查单元格 8 3" xfId="25"/>
    <cellStyle name="输入" xfId="26" builtinId="20"/>
    <cellStyle name="Linked Cells 6 20 2" xfId="27"/>
    <cellStyle name="Linked Cells 6 15 2" xfId="28"/>
    <cellStyle name="20% - 强调文字颜色 6 2 12" xfId="29"/>
    <cellStyle name="40% - 强调文字颜色 3 22 2" xfId="30"/>
    <cellStyle name="40% - 强调文字颜色 3 17 2" xfId="31"/>
    <cellStyle name="60% - 强调文字颜色 4 23 2" xfId="32"/>
    <cellStyle name="60% - 强调文字颜色 4 18 2" xfId="33"/>
    <cellStyle name="货币" xfId="34" builtinId="4"/>
    <cellStyle name="_03_长期资产申报表_pbc_ABC-pbc表20060610_PBC(CG)-MASTER 2 2" xfId="35"/>
    <cellStyle name="_03_长期资产申报表_pbc_pbc-汇总LAST3_ABC-pbc表20060610 2" xfId="36"/>
    <cellStyle name="20% - 强调文字颜色 2 16 2" xfId="37"/>
    <cellStyle name="20% - 强调文字颜色 2 21 2" xfId="38"/>
    <cellStyle name="20% - 强调文字颜色 2 3 6" xfId="39"/>
    <cellStyle name="_03_长期资产申报表_ABC-pbc表20060610_PBC(CG)-MASTER 2 2" xfId="40"/>
    <cellStyle name="Lines Fill 2 4" xfId="41"/>
    <cellStyle name="常规 5 9 2" xfId="42"/>
    <cellStyle name="{Date} 2" xfId="43"/>
    <cellStyle name="_x000a_shell=progma 2 4" xfId="44"/>
    <cellStyle name="_IAS Adjustments021231_CCB.HO.New TB template.IAS Sorting.040210_CCB.Dec03AuditPack.GL.V2" xfId="45"/>
    <cellStyle name="_03_长期资产申报表_Book2222222222222222222222222222222222222222222222222 2" xfId="46"/>
    <cellStyle name="常规 9 7 13" xfId="47"/>
    <cellStyle name="_03_长期资产申报表_pbc_Book2222222222222222222222222222222222222222222222222 2" xfId="48"/>
    <cellStyle name="Normal - Style1 22" xfId="49"/>
    <cellStyle name="Normal - Style1 17" xfId="50"/>
    <cellStyle name="_折线系数_From Audrey to Norma 2" xfId="51"/>
    <cellStyle name="差_04评估申报表（资产基础法）-东平" xfId="52"/>
    <cellStyle name="60% - 强调文字颜色 3 3 5 4" xfId="53"/>
    <cellStyle name="强调文字颜色 6 2 21" xfId="54"/>
    <cellStyle name="强调文字颜色 6 2 16" xfId="55"/>
    <cellStyle name="?? 20" xfId="56"/>
    <cellStyle name="?? 15" xfId="57"/>
    <cellStyle name="RevList 12 2" xfId="58"/>
    <cellStyle name="千位分隔[0]" xfId="59" builtinId="6"/>
    <cellStyle name="Accent2 - 40%" xfId="60"/>
    <cellStyle name="40% - 强调文字颜色 2 2 3 2 2" xfId="61"/>
    <cellStyle name="@_text_高山煤业资产评估申报表_山阴县安荣乡煤矿资产评估申报--房产4-24" xfId="62"/>
    <cellStyle name="_资产评估申报表--通用v4.0(临沂中孚企业修改)" xfId="63"/>
    <cellStyle name="公司标准表 8 2 3" xfId="64"/>
    <cellStyle name="_IAS Adjustments011231_CCB.GLAudit Package.040114_CCB.Dec03AuditPack.GL.V2 2 2" xfId="65"/>
    <cellStyle name="Calc Percent (1)" xfId="66"/>
    <cellStyle name="40% - 强调文字颜色 4 3 4" xfId="67"/>
    <cellStyle name="40% - 强调文字颜色 3 3 3 2" xfId="68"/>
    <cellStyle name="公司标准表 7 2 2 2" xfId="69"/>
    <cellStyle name="40% - 强调文字颜色 3" xfId="70" builtinId="39"/>
    <cellStyle name="_03_长期资产申报表_pbc_Book2 (2)_股权等_ABC-pbc表20060610－赵静_PBC(CG)-MASTER" xfId="71"/>
    <cellStyle name="计算 2" xfId="72"/>
    <cellStyle name="." xfId="73"/>
    <cellStyle name="?? 2 2" xfId="74"/>
    <cellStyle name="差" xfId="75" builtinId="27"/>
    <cellStyle name="20% - 强调文字颜色 1 3 6 3" xfId="76"/>
    <cellStyle name="@_text 2" xfId="77"/>
    <cellStyle name="千位分隔" xfId="78" builtinId="3"/>
    <cellStyle name="60% - 强调文字颜色 5 3 5 4" xfId="79"/>
    <cellStyle name="_2006年资产台帐-报审计" xfId="80"/>
    <cellStyle name="20% - 强调文字颜色 4 6 3" xfId="81"/>
    <cellStyle name="_03_长期资产申报表_pbc-汇总_股权等_ABC-pbc表20060610－赵静_PBC(CG)-MASTER" xfId="82"/>
    <cellStyle name="60% - 强调文字颜色 1 4 2 2" xfId="83"/>
    <cellStyle name="注释 2 2 8" xfId="84"/>
    <cellStyle name="_03_长期资产申报表_pbc_pbc-2版（附表）maqiang_股权等_原ABC-pbc表_PBC(CG)-MASTER" xfId="85"/>
    <cellStyle name="RevList 5 13" xfId="86"/>
    <cellStyle name="?? 53" xfId="87"/>
    <cellStyle name="?? 48" xfId="88"/>
    <cellStyle name="60% - 强调文字颜色 3" xfId="89" builtinId="40"/>
    <cellStyle name="超链接" xfId="90" builtinId="8"/>
    <cellStyle name="t_EVP3.01" xfId="91"/>
    <cellStyle name="_03_长期资产申报表_pbc_Book2(1)" xfId="92"/>
    <cellStyle name="公司标准表 14 2" xfId="93"/>
    <cellStyle name="@ET_Style?CF_Style_0" xfId="94"/>
    <cellStyle name="强调文字颜色 3 2 19" xfId="95"/>
    <cellStyle name="百分比" xfId="96" builtinId="5"/>
    <cellStyle name="12" xfId="97"/>
    <cellStyle name="60% - 强调文字颜色 1 2 10 2" xfId="98"/>
    <cellStyle name="已访问的超链接" xfId="99" builtinId="9"/>
    <cellStyle name="20% - 强调文字颜色 6 4 2 2" xfId="100"/>
    <cellStyle name="_03_长期资产申报表_pbc_Book2(1)_股权等_ABC-pbc表20060610_PBC(CG)-MASTER" xfId="101"/>
    <cellStyle name="注释" xfId="102" builtinId="10"/>
    <cellStyle name="60% - 强调文字颜色 2" xfId="103" builtinId="36"/>
    <cellStyle name="计算 16" xfId="104"/>
    <cellStyle name="计算 21" xfId="105"/>
    <cellStyle name=".1" xfId="106"/>
    <cellStyle name="强调文字颜色 6 3 7 2" xfId="107"/>
    <cellStyle name="标题 4" xfId="108" builtinId="19"/>
    <cellStyle name="强调文字颜色 6 2 11" xfId="109"/>
    <cellStyle name="?? 10" xfId="110"/>
    <cellStyle name="注释 13 5" xfId="111"/>
    <cellStyle name="警告文本" xfId="112" builtinId="11"/>
    <cellStyle name="常规 4 4 3" xfId="113"/>
    <cellStyle name="40% - 强调文字颜色 2 2 4 2 2" xfId="114"/>
    <cellStyle name="_CBRE明细表 4 4" xfId="115"/>
    <cellStyle name="_03_长期资产申报表_pbc_pbc-汇总LAST2_PBC(CG)-MASTER 2 2" xfId="116"/>
    <cellStyle name="标题" xfId="117" builtinId="15"/>
    <cellStyle name="60% - 强调文字颜色 1 2 9 2" xfId="118"/>
    <cellStyle name="解释性文本" xfId="119" builtinId="53"/>
    <cellStyle name="_CCB.HO.NAV Recon.031108.AL_CCB.Dec03AuditPack.GL.V2 2" xfId="120"/>
    <cellStyle name="þ_x001d_ðK_x000c_Fý_x001b__x000d_9ýU_x0001_Ð_x0008_¦)_x0007__x0001__x0001_ 2" xfId="121"/>
    <cellStyle name="?? [0] 9" xfId="122"/>
    <cellStyle name="好_神华香港公司参股七家风电公司评估进场时间计划及联系人名单 19" xfId="123"/>
    <cellStyle name="_03_长期资产申报表_PBC(CG)-MASTER 2" xfId="124"/>
    <cellStyle name="_CCB.HO.2002 Jnl summary by jnl.GL PRC 41-80.grouped.031221 2" xfId="125"/>
    <cellStyle name="标题 1" xfId="126" builtinId="16"/>
    <cellStyle name="20% - 强调文字颜色 5 2 17" xfId="127"/>
    <cellStyle name="20% - 强调文字颜色 5 2 22" xfId="128"/>
    <cellStyle name="标题 2" xfId="129" builtinId="17"/>
    <cellStyle name="20% - 强调文字颜色 5 2 18" xfId="130"/>
    <cellStyle name="60% - 强调文字颜色 1" xfId="131" builtinId="32"/>
    <cellStyle name="20% - 强调文字颜色 2 3 2 2 4" xfId="132"/>
    <cellStyle name="_03_长期资产申报表_pbc_pbc-2版（附表）maqiang_股权等_ABC-pbc表20060610" xfId="133"/>
    <cellStyle name="注释 12 2 3" xfId="134"/>
    <cellStyle name="千位分隔 9 7" xfId="135"/>
    <cellStyle name="_03_长期资产申报表_pbc_替换第二版_股权等_PBC(CG)-MASTER_PBC(CG)-MASTER 2 2" xfId="136"/>
    <cellStyle name="计算 15" xfId="137"/>
    <cellStyle name="计算 20" xfId="138"/>
    <cellStyle name=".0" xfId="139"/>
    <cellStyle name="标题 3" xfId="140" builtinId="18"/>
    <cellStyle name="常规 19 5 2 3 2" xfId="141"/>
    <cellStyle name="_03_长期资产申报表_pbc_Book2_PBC(CG)-MASTER 2 2" xfId="142"/>
    <cellStyle name="20% - 强调文字颜色 5 2 19" xfId="143"/>
    <cellStyle name="60% - 强调文字颜色 1 2 12 2" xfId="144"/>
    <cellStyle name="适中 2 6 2" xfId="145"/>
    <cellStyle name="Normal - Style1 9 4 2 2" xfId="146"/>
    <cellStyle name="60% - 强调文字颜色 4" xfId="147" builtinId="44"/>
    <cellStyle name="20% - 强调文字颜色 6 4 4 2" xfId="148"/>
    <cellStyle name="@_text_035湖南省康普通信设备有限责任公司评估明细表" xfId="149"/>
    <cellStyle name="_CCB.HO.2003 Jnl summary by jnl.Gl.specific for HO branch" xfId="150"/>
    <cellStyle name="40% - 强调文字颜色 3 4 7" xfId="151"/>
    <cellStyle name="输出" xfId="152" builtinId="21"/>
    <cellStyle name="20% - 强调文字颜色 2 4 2" xfId="153"/>
    <cellStyle name="常规 85" xfId="154"/>
    <cellStyle name="常规 90" xfId="155"/>
    <cellStyle name="_03_长期资产申报表_pbc_pbc-汇总LAST2_股权等_ABC-pbc表20060610_PBC(CG)-MASTER_PBC(CG)-MASTER" xfId="156"/>
    <cellStyle name="计算" xfId="157" builtinId="22"/>
    <cellStyle name="?? 2" xfId="158"/>
    <cellStyle name="链接单元格 3 4 3" xfId="159"/>
    <cellStyle name="检查单元格" xfId="160" builtinId="23"/>
    <cellStyle name="好_主要设备询价表（塔城） 8" xfId="161"/>
    <cellStyle name="_03_长期资产申报表_pbc_Book2 (2)_ABC-pbc表20060610" xfId="162"/>
    <cellStyle name="20% - 强调文字颜色 6" xfId="163" builtinId="50"/>
    <cellStyle name="Currency\[0] 2 19" xfId="164"/>
    <cellStyle name="40% - 强调文字颜色 1 2 9" xfId="165"/>
    <cellStyle name="常规 42 5" xfId="166"/>
    <cellStyle name="差_案例1-掘进机 2 2" xfId="167"/>
    <cellStyle name="Normal - Style1 3 2 2" xfId="168"/>
    <cellStyle name="@_text_海门支行办公楼成本法案例计算 2 2" xfId="169"/>
    <cellStyle name="60% - 强调文字颜色 4 2 11 2" xfId="170"/>
    <cellStyle name="40% - 强调文字颜色 4 2 3 3" xfId="171"/>
    <cellStyle name="强调文字颜色 2" xfId="172" builtinId="33"/>
    <cellStyle name="常规 2 2 2 5" xfId="173"/>
    <cellStyle name="Grey 2 6" xfId="174"/>
    <cellStyle name="_CCB.QH.Item12..ProfitNAVRecon.031206-HL.ML_CCB.HO.Profit Recon.HL.031222.AL_CCB.Dec03AuditPack.GL.V2" xfId="175"/>
    <cellStyle name="20% - 强调文字颜色 6 3 5" xfId="176"/>
    <cellStyle name="链接单元格" xfId="177" builtinId="24"/>
    <cellStyle name="Normal - Style1 9 3 3" xfId="178"/>
    <cellStyle name="_23-平房" xfId="179"/>
    <cellStyle name="20% - 强调文字颜色 4 5 2 3" xfId="180"/>
    <cellStyle name="Percent[0] 2 16" xfId="181"/>
    <cellStyle name="Percent[0] 2 21" xfId="182"/>
    <cellStyle name="_泰山玻纤现金流预测061210" xfId="183"/>
    <cellStyle name="0,0_x000d__x000a_NA_x000d__x000a_ 2 7" xfId="184"/>
    <cellStyle name="计算 5 5" xfId="185"/>
    <cellStyle name=".00" xfId="186"/>
    <cellStyle name="1 5" xfId="187"/>
    <cellStyle name="汇总" xfId="188" builtinId="25"/>
    <cellStyle name="Grey 7" xfId="189"/>
    <cellStyle name="_CCB(1).JL.Item12.ProfitNAVRecon.031127.ty" xfId="190"/>
    <cellStyle name="_PRC Adjustments 030630_CCB.HO.New TB template.IAS Sorting.040210 2 2" xfId="191"/>
    <cellStyle name="常规 11 7 2 2" xfId="192"/>
    <cellStyle name="好" xfId="193" builtinId="26"/>
    <cellStyle name="差 2 3 2" xfId="194"/>
    <cellStyle name="千位分隔 2 4 2 7" xfId="195"/>
    <cellStyle name="适中" xfId="196" builtinId="28"/>
    <cellStyle name="Dollar (zero dec) 2 2" xfId="197"/>
    <cellStyle name="差_山阴县安荣乡煤矿资产评估申报表 7" xfId="198"/>
    <cellStyle name="40% - 强调文字颜色 6 20" xfId="199"/>
    <cellStyle name="40% - 强调文字颜色 6 15" xfId="200"/>
    <cellStyle name="常规 11 18" xfId="201"/>
    <cellStyle name="常规 11 23" xfId="202"/>
    <cellStyle name="20% - 强调文字颜色 5 14" xfId="203"/>
    <cellStyle name="百分比 8 19" xfId="204"/>
    <cellStyle name="20% - 强调文字颜色 5" xfId="205" builtinId="46"/>
    <cellStyle name="超链接 2 2 2 8" xfId="206"/>
    <cellStyle name="_03_长期资产申报表_pbc_pbc-2版（附表）maqiang_ABC-pbc表20060610 2 2" xfId="207"/>
    <cellStyle name="强调文字颜色 1" xfId="208" builtinId="29"/>
    <cellStyle name="常规 2 2 2 4" xfId="209"/>
    <cellStyle name="60% - 强调文字颜色 5 2 8 2" xfId="210"/>
    <cellStyle name="40% - 强调文字颜色 4 2 3 2" xfId="211"/>
    <cellStyle name="Grey 2 5" xfId="212"/>
    <cellStyle name="_03_长期资产申报表_pbc_Book2_股权等_ABC-pbc表20060610_PBC(CG)-MASTER 2" xfId="213"/>
    <cellStyle name="_03_长期资产申报表_pbc_pbc-汇总LAST1" xfId="214"/>
    <cellStyle name="百分比 8 20" xfId="215"/>
    <cellStyle name="百分比 8 15" xfId="216"/>
    <cellStyle name="20% - 强调文字颜色 1" xfId="217" builtinId="30"/>
    <cellStyle name="_03_长期资产申报表_pbc_Book2(1)_股权等_原ABC-pbc表_PBC(CG)-MASTER" xfId="218"/>
    <cellStyle name="40% - 强调文字颜色 1" xfId="219" builtinId="31"/>
    <cellStyle name="_IAS Adjustments021231_CCB.HO.New TB template.CCB PRC IAS Sorting.040223 trial run_CCB.Dec03AuditPack.GL.V2 2" xfId="220"/>
    <cellStyle name="百分比 8 4" xfId="221"/>
    <cellStyle name="_028-01湘潭分院（收益法）调查表-含财务费用_Intercom_设备评估表(运宏) 2" xfId="222"/>
    <cellStyle name="_03_长期资产申报表_pbc_pbc-汇总LAST2" xfId="223"/>
    <cellStyle name="60% - 强调文字颜色 2 2 17 2" xfId="224"/>
    <cellStyle name="百分比 8 21" xfId="225"/>
    <cellStyle name="百分比 8 16" xfId="226"/>
    <cellStyle name="20% - 强调文字颜色 2" xfId="227" builtinId="34"/>
    <cellStyle name="RevList 6 2 2" xfId="228"/>
    <cellStyle name="99/12/31 2" xfId="229"/>
    <cellStyle name="汇总 3 4" xfId="230"/>
    <cellStyle name="_CCB.HO.2001 combined Jnl summary.GL.031221_CCB.Dec03AuditPack.GL.V2" xfId="231"/>
    <cellStyle name="好_山阴县安荣乡煤矿资产评估申报表 3 3" xfId="232"/>
    <cellStyle name="_03_长期资产申报表_pbc_Book2(1)_股权等_ABC-pbc表20060610－赵静 2 2" xfId="233"/>
    <cellStyle name="常规 11 4 2 5" xfId="234"/>
    <cellStyle name="_03_长期资产申报表_pbc-汇总_股权等_ABC-pbc表20060610_PBC(CG)-MASTER_PBC(CG)-MASTER 2" xfId="235"/>
    <cellStyle name="Dezi 1_-" xfId="236"/>
    <cellStyle name="_03_长期资产申报表_pbc_pbc-汇总LAST_PBC(CG)-MASTER 2 2" xfId="237"/>
    <cellStyle name="40% - 强调文字颜色 2" xfId="238" builtinId="35"/>
    <cellStyle name="_03_长期资产申报表_pbc-汇总_PBC(CG)-MASTER_PBC(CG)-MASTER" xfId="239"/>
    <cellStyle name="40% - 强调文字颜色 4 2 3 4" xfId="240"/>
    <cellStyle name="千位分隔 2 2 4 2" xfId="241"/>
    <cellStyle name="_035湖南省康普通信设备有限责任公司评估明细表_科宁公司（成本法）" xfId="242"/>
    <cellStyle name="强调文字颜色 3" xfId="243" builtinId="37"/>
    <cellStyle name="常规 2 2 2 6" xfId="244"/>
    <cellStyle name="Grey 2 7" xfId="245"/>
    <cellStyle name="_审计评估联合申报明细表－GG 2 2" xfId="246"/>
    <cellStyle name="_PRC Adjustments 021231_CCB.HO.New TB template.IAS Sorting.040210_CCB.Dec03AuditPack.GL.V2" xfId="247"/>
    <cellStyle name="_03_长期资产申报表_Book2222222222222222222222222222222222222222222222222_原ABC-pbc表_PBC(CG)-MASTER" xfId="248"/>
    <cellStyle name="_CCB.HO.2003 Jnl summary by jnl.GL PRC 11&amp;12&amp;68.031221 2 2" xfId="249"/>
    <cellStyle name="60% - 强调文字颜色 1 7 3" xfId="250"/>
    <cellStyle name="_CCB.HO.2003 Jnl summary by jnl.GL PRC 31&amp;62.031221 3 2" xfId="251"/>
    <cellStyle name="_03_长期资产申报表_pbc_Book2_股权等_ABC-pbc表20060610_PBC(CG)-MASTER_PBC(CG)-MASTER 2 2" xfId="252"/>
    <cellStyle name="@_text_副本企业资产评估申报表2009年3月止" xfId="253"/>
    <cellStyle name="40% - 强调文字颜色 4 2 3 5" xfId="254"/>
    <cellStyle name="千位分隔 2 2 4 3" xfId="255"/>
    <cellStyle name="_03_长期资产申报表_pbc_替换第二版_ABC-pbc表20060610－赵静_PBC(CG)-MASTER 2" xfId="256"/>
    <cellStyle name="_03_长期资产申报表_pbc-汇总_股权等_PBC(CG)-MASTER 2 2" xfId="257"/>
    <cellStyle name="强调文字颜色 4" xfId="258" builtinId="41"/>
    <cellStyle name="百分比 5 2 13 2" xfId="259"/>
    <cellStyle name="_03_长期资产申报表_pbc_Book2(1)_股权等_ABC-pbc表20060610－赵静_PBC(CG)-MASTER" xfId="260"/>
    <cellStyle name="百分比 8 18" xfId="261"/>
    <cellStyle name="20% - 强调文字颜色 4" xfId="262" builtinId="42"/>
    <cellStyle name="RevList 6 2 4" xfId="263"/>
    <cellStyle name="_03_长期资产申报表_pbc_Book2 (2)_原ABC-pbc表 2 2" xfId="264"/>
    <cellStyle name="40% - 强调文字颜色 3 3 3 3" xfId="265"/>
    <cellStyle name="40% - 强调文字颜色 4" xfId="266" builtinId="43"/>
    <cellStyle name="_03_长期资产申报表_pbc_Book2_股权等_ABC-pbc表20060610－赵静 2 2" xfId="267"/>
    <cellStyle name="RevList 8 2 2 2" xfId="268"/>
    <cellStyle name="0,0_x000d__x000a_NA_x000d__x000a_ 8 2" xfId="269"/>
    <cellStyle name="标题 3 2 3 2 2" xfId="270"/>
    <cellStyle name="Linked Cells 2 7 2 2" xfId="271"/>
    <cellStyle name="_CCB.HO.2003 Jnl summary by jnl.GL PRC 81-120.031221_CCB.Dec03AuditPack.GL.V2" xfId="272"/>
    <cellStyle name="常规 11 10" xfId="273"/>
    <cellStyle name=".0_1028ERP明细估值(DCF)尽职调查表(金嗓子)" xfId="274"/>
    <cellStyle name="?? 2 3" xfId="275"/>
    <cellStyle name="千位分隔 2 2 4 4" xfId="276"/>
    <cellStyle name="强调文字颜色 5" xfId="277" builtinId="45"/>
    <cellStyle name="Linked Cells 8 2 2 2" xfId="278"/>
    <cellStyle name="计算 4" xfId="279"/>
    <cellStyle name="0" xfId="280"/>
    <cellStyle name="?? 2 4" xfId="281"/>
    <cellStyle name="60% - 强调文字颜色 5 2 2 2" xfId="282"/>
    <cellStyle name="Grey 23" xfId="283"/>
    <cellStyle name="Grey 18" xfId="284"/>
    <cellStyle name="_03_长期资产申报表_Book2222222222222222222222222222222222222222222222222_ABC-pbc表20060610" xfId="285"/>
    <cellStyle name="_03_长期资产申报表_pbc_Book2222222222222222222222222222222222222222222222222_ABC-pbc表20060610" xfId="286"/>
    <cellStyle name="F2" xfId="287"/>
    <cellStyle name="_房屋建筑物案例计算表（007租赁：办公楼）" xfId="288"/>
    <cellStyle name="40% - 强调文字颜色 4 3 6" xfId="289"/>
    <cellStyle name="40% - 强调文字颜色 5" xfId="290" builtinId="47"/>
    <cellStyle name="百分比 8 8" xfId="291"/>
    <cellStyle name="常规 26 4" xfId="292"/>
    <cellStyle name="常规 31 4" xfId="293"/>
    <cellStyle name="_创发天辰电信实业调查表_Intercom_设备评估表(运宏) 2" xfId="294"/>
    <cellStyle name="适中 2 6 3" xfId="295"/>
    <cellStyle name="60% - 强调文字颜色 5" xfId="296" builtinId="48"/>
    <cellStyle name="20% - 强调文字颜色 6 4 4 3" xfId="297"/>
    <cellStyle name="_x000a_shell=progma 2 8 2" xfId="298"/>
    <cellStyle name="_CCB.HEN.Item12.ProfitNAVRecon.031209.LY_1_CCB.HO.NAV Recon.031208.EL_CCB.Dec03AuditPack.GL.V2 2" xfId="299"/>
    <cellStyle name="?? 25 2" xfId="300"/>
    <cellStyle name="千位分隔 2 2 4 5" xfId="301"/>
    <cellStyle name="强调文字颜色 6" xfId="302" builtinId="49"/>
    <cellStyle name="60% - 强调文字颜色 6 5 3" xfId="303"/>
    <cellStyle name="检查单元格 4 4 2" xfId="304"/>
    <cellStyle name="_Atl Test_AC00-F-080930" xfId="305"/>
    <cellStyle name="计算 5" xfId="306"/>
    <cellStyle name="1" xfId="307"/>
    <cellStyle name="60% - 强调文字颜色 3 2 3 2 2" xfId="308"/>
    <cellStyle name="?? 2 5" xfId="309"/>
    <cellStyle name="20% - 强调文字颜色 5 4 3 2 2" xfId="310"/>
    <cellStyle name="适中 8 2" xfId="311"/>
    <cellStyle name="40% - 强调文字颜色 6" xfId="312" builtinId="51"/>
    <cellStyle name="60% - 强调文字颜色 6" xfId="313" builtinId="52"/>
    <cellStyle name="_028-01湘潭分院（收益法）调查表-含财务费用_From Audrey to Norma_设备评估表(运宏)" xfId="314"/>
    <cellStyle name="Linked Cells 9" xfId="315"/>
    <cellStyle name="_03_长期资产申报表_pbc_pbc-汇总LAST_原ABC-pbc表_PBC(CG)-MASTER 2 2" xfId="316"/>
    <cellStyle name="40% - 强调文字颜色 1 2 16 2" xfId="317"/>
    <cellStyle name="40% - 强调文字颜色 1 2 21 2" xfId="318"/>
    <cellStyle name="60% 吭 强调文字颜色 6" xfId="319"/>
    <cellStyle name="_03_长期资产申报表_pbc_Book2 (2)_PBC(CG)-MASTER 2" xfId="320"/>
    <cellStyle name="RevList 7 7 2 2" xfId="321"/>
    <cellStyle name="_03_长期资产申报表_pbc_Book2 (2)_股权等_PBC(CG)-MASTER_PBC(CG)-MASTER 2" xfId="322"/>
    <cellStyle name="_x0004_ 2" xfId="323"/>
    <cellStyle name="Euro 3 2" xfId="324"/>
    <cellStyle name="_创发天辰电信实业调查表_Intercom 2" xfId="325"/>
    <cellStyle name="超链接 2 6 2 2" xfId="326"/>
    <cellStyle name="常规 12 3 2 4" xfId="327"/>
    <cellStyle name="40% - 强调文字颜色 3 24" xfId="328"/>
    <cellStyle name="40% - 强调文字颜色 3 19" xfId="329"/>
    <cellStyle name="20% - 强调文字颜色 2 23" xfId="330"/>
    <cellStyle name="0,0_x000d__x000a_NA_x000d__x000a_ 2 2 3" xfId="331"/>
    <cellStyle name="20% - 强调文字颜色 2 18" xfId="332"/>
    <cellStyle name="_x000a_shell=progma 2 2 2" xfId="333"/>
    <cellStyle name="_创发天辰电信实业调查表 2" xfId="334"/>
    <cellStyle name="部门 2 2" xfId="335"/>
    <cellStyle name="常规 20 3 3" xfId="336"/>
    <cellStyle name="RevList 5 4 2" xfId="337"/>
    <cellStyle name="?? 8 2" xfId="338"/>
    <cellStyle name="@_text_附表1-审计评估联合申报明细表630.V2 2 2" xfId="339"/>
    <cellStyle name="RevList 10 2 2" xfId="340"/>
    <cellStyle name="20% - 强调文字颜色 2 6 2 3" xfId="341"/>
    <cellStyle name="20% - 强调文字颜色 3 3 5 2" xfId="342"/>
    <cellStyle name="Input Cells 6 5" xfId="343"/>
    <cellStyle name="RevList 8 2 3" xfId="344"/>
    <cellStyle name="_03_长期资产申报表_pbc_pbc-汇总LAST1_股权等_原ABC-pbc表_PBC(CG)-MASTER 2" xfId="345"/>
    <cellStyle name="0,0_x000d__x000a_NA_x000d__x000a_ 9" xfId="346"/>
    <cellStyle name="Linked Cells 2 7 3" xfId="347"/>
    <cellStyle name="标题 3 2 3 3" xfId="348"/>
    <cellStyle name="_x0004_ 4" xfId="349"/>
    <cellStyle name="_03_长期资产申报表_pbc_Worksheet in   pbc-汇总LAST_股权等_ABC-pbc表20060610_PBC(CG)-MASTER 2 2" xfId="350"/>
    <cellStyle name="?? 21 2" xfId="351"/>
    <cellStyle name="?? 16 2" xfId="352"/>
    <cellStyle name="20% - 强调文字颜色 4 2 4 4" xfId="353"/>
    <cellStyle name="20% - 强调文字颜色 3 5 6" xfId="354"/>
    <cellStyle name="Thousands 2 4" xfId="355"/>
    <cellStyle name="_x000a_shell=progma 2 3 2 2" xfId="356"/>
    <cellStyle name="_ET_STYLE_NoName_00_ 39" xfId="357"/>
    <cellStyle name="_03_长期资产申报表_pbc_Book2wu_股权等_ABC-pbc表20060610－赵静 2 2" xfId="358"/>
    <cellStyle name="_东漆（新）12.31" xfId="359"/>
    <cellStyle name="标题 7 3 2" xfId="360"/>
    <cellStyle name="20% - 强调文字颜色 3 3 5 3" xfId="361"/>
    <cellStyle name="40% - 强调文字颜色 3 2 18 2" xfId="362"/>
    <cellStyle name="Input Cells 6 6" xfId="363"/>
    <cellStyle name="_03_长期资产申报表_pbc_pbc-汇总LAST3_ABC-pbc表20060610－赵静_PBC(CG)-MASTER 2" xfId="364"/>
    <cellStyle name="标题 3 2 3 4" xfId="365"/>
    <cellStyle name="_x0004_ 5" xfId="366"/>
    <cellStyle name="Euro 3 2 2" xfId="367"/>
    <cellStyle name="_x0004_ 2 2" xfId="368"/>
    <cellStyle name="_03_长期资产申报表_pbc_Book2222222222222222222222222222222222222222222222222_股权等_原ABC-pbc表 2" xfId="369"/>
    <cellStyle name="强调文字颜色 6 2 23" xfId="370"/>
    <cellStyle name="强调文字颜色 6 2 18" xfId="371"/>
    <cellStyle name="?? 22" xfId="372"/>
    <cellStyle name="?? 17" xfId="373"/>
    <cellStyle name="_CCB.HEN.Item12.ProfitNAVRecon.031209.LY_CCB.LN.Item12.Profit  NAV reconciliation.031121_CCB.Dec03AuditPack.GL.V2 2 2" xfId="374"/>
    <cellStyle name="_x000a_shell=progma 2 3 3" xfId="375"/>
    <cellStyle name="Lines Fill 2 2" xfId="376"/>
    <cellStyle name="_创发天辰电信实业调查表" xfId="377"/>
    <cellStyle name="常规 32 2 3" xfId="378"/>
    <cellStyle name="常规 27 2 3" xfId="379"/>
    <cellStyle name="_x000a_shell=progma 2 2" xfId="380"/>
    <cellStyle name="部门 2" xfId="381"/>
    <cellStyle name="RevList 5 4" xfId="382"/>
    <cellStyle name="?? 8" xfId="383"/>
    <cellStyle name="超链接 2 6 3" xfId="384"/>
    <cellStyle name="超链接 5 15" xfId="385"/>
    <cellStyle name="超链接 5 20" xfId="386"/>
    <cellStyle name="40% - 强调文字颜色 3 3 2 2 2 2 2" xfId="387"/>
    <cellStyle name="_x000a_shell=progma 2 3" xfId="388"/>
    <cellStyle name="_03_长期资产申报表_pbc_pbc-汇总LAST2_原ABC-pbc表 2" xfId="389"/>
    <cellStyle name="60% - 强调文字颜色 3 8 3" xfId="390"/>
    <cellStyle name="RevList 5 5" xfId="391"/>
    <cellStyle name="?? 9" xfId="392"/>
    <cellStyle name="Currency$[2]" xfId="393"/>
    <cellStyle name="20% - 强调文字颜色 2 19" xfId="394"/>
    <cellStyle name="20% - 强调文字颜色 2 24" xfId="395"/>
    <cellStyle name="_x000a_shell=progma 2 2 3" xfId="396"/>
    <cellStyle name="RevList 11 3 2" xfId="397"/>
    <cellStyle name="Normal - Style1 5 3" xfId="398"/>
    <cellStyle name="args.style 2 2" xfId="399"/>
    <cellStyle name="_028-01湘潭分院（收益法）调查表-含财务费用 2" xfId="400"/>
    <cellStyle name="差_国华锡林郭勒设备询价表 12" xfId="401"/>
    <cellStyle name="_x000a_shell=progma 2" xfId="402"/>
    <cellStyle name="_创发天辰电信实业调查表_Intercom" xfId="403"/>
    <cellStyle name="Euro 3" xfId="404"/>
    <cellStyle name="_x0004_" xfId="405"/>
    <cellStyle name="_03_长期资产申报表_pbc_Book2_股权等_ABC-pbc表20060610－赵静 2" xfId="406"/>
    <cellStyle name="RevList 8 2 2" xfId="407"/>
    <cellStyle name="0,0_x000d__x000a_NA_x000d__x000a_ 8" xfId="408"/>
    <cellStyle name="Euro 3 3" xfId="409"/>
    <cellStyle name="Linked Cells 2 7 2" xfId="410"/>
    <cellStyle name="标题 3 2 3 2" xfId="411"/>
    <cellStyle name="_x0004_ 3" xfId="412"/>
    <cellStyle name="_Shenhua PBC package 050530_附表1-审计评估联合申报明细表630新 2 2" xfId="413"/>
    <cellStyle name="_03_长期资产申报表_pbc_Book2 (2)_原ABC-pbc表 2" xfId="414"/>
    <cellStyle name="RevList 11 3" xfId="415"/>
    <cellStyle name="args.style 2" xfId="416"/>
    <cellStyle name="_028-01湘潭分院（收益法）调查表-含财务费用" xfId="417"/>
    <cellStyle name="TITLE" xfId="418"/>
    <cellStyle name="20% - 强调文字颜色 4 2 14 2" xfId="419"/>
    <cellStyle name="差_Sheet4 4" xfId="420"/>
    <cellStyle name="_ET_STYLE_NoName_00_ 9 2" xfId="421"/>
    <cellStyle name="60% - 强调文字颜色 1 2 6" xfId="422"/>
    <cellStyle name="_IAS Adjustments021231_CCB.HO.New TB template.IAS Sorting.040210_CCB.Dec03AuditPack.GL.V2 2" xfId="423"/>
    <cellStyle name="_PRC Adjustments 030630_CCB.HO.New TB template.PRC Sorting.040210" xfId="424"/>
    <cellStyle name="_03_长期资产申报表_Book2222222222222222222222222222222222222222222222222 2 2" xfId="425"/>
    <cellStyle name="Lines Fill" xfId="426"/>
    <cellStyle name="style2 2 2 3" xfId="427"/>
    <cellStyle name="_03_长期资产申报表_pbc_Book2222222222222222222222222222222222222222222222222 2 2" xfId="428"/>
    <cellStyle name="_x000a_shell=progma" xfId="429"/>
    <cellStyle name="?? 20 2" xfId="430"/>
    <cellStyle name="?? 15 2" xfId="431"/>
    <cellStyle name="差_04评估申报表（资产基础法）-东平 2" xfId="432"/>
    <cellStyle name="常规 2 16 5" xfId="433"/>
    <cellStyle name="20% - 强调文字颜色 4 2 3 4" xfId="434"/>
    <cellStyle name="Currency$[2] 2 7" xfId="435"/>
    <cellStyle name="20% - 强调文字颜色 3 4 6" xfId="436"/>
    <cellStyle name="_03_长期资产申报表_pbc_Book2wu_股权等_原ABC-pbc表 2" xfId="437"/>
    <cellStyle name="40% - 强调文字颜色 5 2 20 2" xfId="438"/>
    <cellStyle name="40% - 强调文字颜色 5 2 15 2" xfId="439"/>
    <cellStyle name="_03_长期资产申报表_pbc_Book2 (2)_股权等_ABC-pbc表20060610－赵静" xfId="440"/>
    <cellStyle name="40% - 强调文字颜色 2 2 2 2 3" xfId="441"/>
    <cellStyle name="40% - 强调文字颜色 3 24 2" xfId="442"/>
    <cellStyle name="40% - 强调文字颜色 3 19 2" xfId="443"/>
    <cellStyle name="20% - 强调文字颜色 2 18 2" xfId="444"/>
    <cellStyle name="20% - 强调文字颜色 2 23 2" xfId="445"/>
    <cellStyle name="20% - 强调文字颜色 2 5 6" xfId="446"/>
    <cellStyle name="_x000a_shell=progma 2 2 2 2" xfId="447"/>
    <cellStyle name="_x000a_shell=progma 2 3 2" xfId="448"/>
    <cellStyle name="强调文字颜色 6 2 22" xfId="449"/>
    <cellStyle name="强调文字颜色 6 2 17" xfId="450"/>
    <cellStyle name="?? 21" xfId="451"/>
    <cellStyle name="?? 16" xfId="452"/>
    <cellStyle name="常规 9 7 14" xfId="453"/>
    <cellStyle name="_03_长期资产申报表_pbc_pbc-汇总LAST2_原ABC-pbc表 2 2" xfId="454"/>
    <cellStyle name="百分比 2 8 3" xfId="455"/>
    <cellStyle name="RevList 5 5 2" xfId="456"/>
    <cellStyle name="?? 9 2" xfId="457"/>
    <cellStyle name="{Date} 2 2" xfId="458"/>
    <cellStyle name="_x000a_shell=progma 2 4 2" xfId="459"/>
    <cellStyle name="强调文字颜色 6 2 12" xfId="460"/>
    <cellStyle name="?? 11" xfId="461"/>
    <cellStyle name="Normal - Style1 9 7" xfId="462"/>
    <cellStyle name="20% - 强调文字颜色 4 5 6" xfId="463"/>
    <cellStyle name="_x000a_shell=progma 2 4 2 2" xfId="464"/>
    <cellStyle name="_03_长期资产申报表_pbc_pbc-汇总LAST3_股权等_PBC(CG)-MASTER_PBC(CG)-MASTER" xfId="465"/>
    <cellStyle name="20% - 强调文字颜色 4 3 2 2 4" xfId="466"/>
    <cellStyle name="20% - 强调文字颜色 4 3 4 4" xfId="467"/>
    <cellStyle name="_03_长期资产申报表_pbc_Book2wu_ABC-pbc表20060610－赵静_PBC(CG)-MASTER 2 2" xfId="468"/>
    <cellStyle name="40% - 强调文字颜色 1 2 12 2" xfId="469"/>
    <cellStyle name="_x000a_shell=progma 2 4 3" xfId="470"/>
    <cellStyle name="_x000a_shell=progma 2 5" xfId="471"/>
    <cellStyle name="解释性文本 4" xfId="472"/>
    <cellStyle name="40% - 强调文字颜色 2 3 2 5" xfId="473"/>
    <cellStyle name="_x000a_shell=progma 2 5 2" xfId="474"/>
    <cellStyle name="20% - 强调文字颜色 5 5 6" xfId="475"/>
    <cellStyle name="千位分隔 7 9 3" xfId="476"/>
    <cellStyle name="_x000a_shell=progma 2 5 2 2" xfId="477"/>
    <cellStyle name="?? [0] 12" xfId="478"/>
    <cellStyle name="差 2" xfId="479"/>
    <cellStyle name="_x000a_shell=progma 2 5 3" xfId="480"/>
    <cellStyle name="60% - 强调文字颜色 2 21" xfId="481"/>
    <cellStyle name="60% - 强调文字颜色 2 16" xfId="482"/>
    <cellStyle name="40% - 强调文字颜色 1 15" xfId="483"/>
    <cellStyle name="40% - 强调文字颜色 1 20" xfId="484"/>
    <cellStyle name="常规 9 10" xfId="485"/>
    <cellStyle name="_03_长期资产申报表_PBC(CG)-MASTER 2 2" xfId="486"/>
    <cellStyle name="常规 2 2 6" xfId="487"/>
    <cellStyle name="输出 2 3 8" xfId="488"/>
    <cellStyle name="_03_长期资产申报表_pbc_PBC(CG)-MASTER 2 2" xfId="489"/>
    <cellStyle name="20% - 强调文字颜色 5 3 3 2" xfId="490"/>
    <cellStyle name="_x000a_shell=progma 2 6" xfId="491"/>
    <cellStyle name="20% - 强调文字颜色 5 3 3 2 2" xfId="492"/>
    <cellStyle name="_x000a_shell=progma 2 6 2" xfId="493"/>
    <cellStyle name="Calc Currency (0) 29" xfId="494"/>
    <cellStyle name="20% - 强调文字颜色 6 5 6" xfId="495"/>
    <cellStyle name="_x000a_shell=progma 2 6 2 2" xfId="496"/>
    <cellStyle name="_x000a_shell=progma 2 6 3" xfId="497"/>
    <cellStyle name="常规 5 9 5" xfId="498"/>
    <cellStyle name="_CCB.NX.Item 12.ProfitNAVRec.031121_CCB.Dec03AuditPack.GL.V2 2 2" xfId="499"/>
    <cellStyle name="20% - 强调文字颜色 5 3 3 3" xfId="500"/>
    <cellStyle name="_x000a_shell=progma 2 7" xfId="501"/>
    <cellStyle name="40% - 强调文字颜色 4 24" xfId="502"/>
    <cellStyle name="40% - 强调文字颜色 4 19" xfId="503"/>
    <cellStyle name="20% - 强调文字颜色 3 18" xfId="504"/>
    <cellStyle name="20% - 强调文字颜色 3 23" xfId="505"/>
    <cellStyle name="_x000a_shell=progma 2 7 2" xfId="506"/>
    <cellStyle name="_x000a_shell=progma 2 8" xfId="507"/>
    <cellStyle name="_CCB.HEN.Item12.ProfitNAVRecon.031209.LY_1_CCB.HO.NAV Recon.031208.EL_CCB.Dec03AuditPack.GL.V2" xfId="508"/>
    <cellStyle name="汇总 4 3 2 2" xfId="509"/>
    <cellStyle name="常规 6 2 10" xfId="510"/>
    <cellStyle name="_x000a_shell=progma 2 9" xfId="511"/>
    <cellStyle name="_0608三九内部抵消" xfId="512"/>
    <cellStyle name="_03_长期资产申报表_pbc_Book2wu_原ABC-pbc表 2 2" xfId="513"/>
    <cellStyle name="$" xfId="514"/>
    <cellStyle name="_电信项目资产评估调查表06.4.30（收益法）-信息公司_From Audrey to Norma_设备评估表(运宏)" xfId="515"/>
    <cellStyle name="60% - 强调文字颜色 4 4 3 2 2" xfId="516"/>
    <cellStyle name="Normal - Style1 4" xfId="517"/>
    <cellStyle name="20% - 强调文字颜色 2 7 2" xfId="518"/>
    <cellStyle name="?? 31" xfId="519"/>
    <cellStyle name="?? 26" xfId="520"/>
    <cellStyle name="40% - 强调文字颜色 4 7 2 2" xfId="521"/>
    <cellStyle name="$." xfId="522"/>
    <cellStyle name="Normal - Style1 28" xfId="523"/>
    <cellStyle name="Normal - Style1 33" xfId="524"/>
    <cellStyle name="_03_长期资产申报表_pbc_pbc-2版（附表）maqiang_原ABC-pbc表" xfId="525"/>
    <cellStyle name="标题 4 6 5" xfId="526"/>
    <cellStyle name="千位分隔 7 5" xfId="527"/>
    <cellStyle name="_03_长期资产申报表_pbc_Book2_ABC-pbc表20060610 2" xfId="528"/>
    <cellStyle name="%" xfId="529"/>
    <cellStyle name="Normal - Style1 5" xfId="530"/>
    <cellStyle name="60% - 强调文字颜色 1 2 3 2" xfId="531"/>
    <cellStyle name="20% - 强调文字颜色 2 7 3" xfId="532"/>
    <cellStyle name="_03_长期资产申报表_pbc_pbc-汇总LAST_股权等_ABC-pbc表20060610_PBC(CG)-MASTER_PBC(CG)-MASTER 2" xfId="533"/>
    <cellStyle name="%." xfId="534"/>
    <cellStyle name="?? 41" xfId="535"/>
    <cellStyle name="?? 36" xfId="536"/>
    <cellStyle name="_03_长期资产申报表_pbc_pbc-汇总LAST1_PBC(CG)-MASTER" xfId="537"/>
    <cellStyle name=".0\" xfId="538"/>
    <cellStyle name="_03_长期资产申报表_pbc_Book2wu_股权等" xfId="539"/>
    <cellStyle name="0.00% 3" xfId="540"/>
    <cellStyle name="_03_长期资产申报表_pbc-汇总_ABC-pbc表20060610－赵静 2 2" xfId="541"/>
    <cellStyle name="RevList 3 8 2" xfId="542"/>
    <cellStyle name="20% - 强调文字颜色 1 17" xfId="543"/>
    <cellStyle name="20% - 强调文字颜色 1 22" xfId="544"/>
    <cellStyle name="60% - 强调文字颜色 3 24" xfId="545"/>
    <cellStyle name="60% - 强调文字颜色 3 19" xfId="546"/>
    <cellStyle name="40% - 强调文字颜色 2 18" xfId="547"/>
    <cellStyle name="40% - 强调文字颜色 2 23" xfId="548"/>
    <cellStyle name="20% - 强调文字颜色 6 2 2 3" xfId="549"/>
    <cellStyle name=".000" xfId="550"/>
    <cellStyle name="常规 5 2 10 2" xfId="551"/>
    <cellStyle name="差_20110112-井巷工程(经李部审） 18" xfId="552"/>
    <cellStyle name="Enter Currency (2) 2" xfId="553"/>
    <cellStyle name="_03_长期资产申报表_pbc_pbc-汇总LAST1_股权等_原ABC-pbc表 2" xfId="554"/>
    <cellStyle name="千位分隔 9 9" xfId="555"/>
    <cellStyle name="_Shenhua PBC package 050530_(中企华)审计评估联合申报明细表.V1" xfId="556"/>
    <cellStyle name="差_附件10：主要设备询价表 2 2" xfId="557"/>
    <cellStyle name="计算 17" xfId="558"/>
    <cellStyle name="计算 22" xfId="559"/>
    <cellStyle name="RevList 6 4 3 2" xfId="560"/>
    <cellStyle name=".2" xfId="561"/>
    <cellStyle name="_03_长期资产申报表_pbc_Book2222222222222222222222222222222222222222222222222_股权等_ABC-pbc表20060610－赵静_PBC(CG)-MASTER 2" xfId="562"/>
    <cellStyle name="20% - 强调文字颜色 5 6 3 2" xfId="563"/>
    <cellStyle name="常规 5 2 6" xfId="564"/>
    <cellStyle name="_Part III.200406.Loan and Liabilities details.(Site Name)_(中企华)审计评估联合申报明细表.V1 2" xfId="565"/>
    <cellStyle name="差_附件10：主要设备询价表 2 3" xfId="566"/>
    <cellStyle name="计算 18" xfId="567"/>
    <cellStyle name="计算 23" xfId="568"/>
    <cellStyle name="强调文字颜色 2 4 4 2" xfId="569"/>
    <cellStyle name=".3" xfId="570"/>
    <cellStyle name="??" xfId="571"/>
    <cellStyle name="_三九脑科收益法表格_附件5：评估、审计明细表（成本法）" xfId="572"/>
    <cellStyle name="?? [0.00]_Analysis of Loans" xfId="573"/>
    <cellStyle name="_电力成本法评估明细表 2" xfId="574"/>
    <cellStyle name="20% - 强调文字颜色 6 2 6 3" xfId="575"/>
    <cellStyle name="_03_长期资产申报表_pbc_pbc-2版（附表）maqiang_股权等_原ABC-pbc表 2 2" xfId="576"/>
    <cellStyle name="_03_长期资产申报表_pbc-汇总_股权等_ABC-pbc表20060610－赵静 2 2" xfId="577"/>
    <cellStyle name="?? [0]" xfId="578"/>
    <cellStyle name="汇总 9" xfId="579"/>
    <cellStyle name="_03_长期资产申报表_pbc_Book2 3 2" xfId="580"/>
    <cellStyle name="?? [0] 10" xfId="581"/>
    <cellStyle name="常规 9 4 2 3 2" xfId="582"/>
    <cellStyle name="?? [0] 11" xfId="583"/>
    <cellStyle name="_03_长期资产申报表_pbc_pbc-2版（附表）maqiang_股权等" xfId="584"/>
    <cellStyle name="40% - 强调文字颜色 2 2 9 2" xfId="585"/>
    <cellStyle name="?? [0] 13" xfId="586"/>
    <cellStyle name="_CCB.HO.NAV Recon.031208.EL_CCB.Dec03AuditPack.GL.V2 2 2" xfId="587"/>
    <cellStyle name="20% - 强调文字颜色 1 2 4 2" xfId="588"/>
    <cellStyle name="_CCB.SX.Item12.F.ProfitNAVRecon.031212.MS_CCB.Dec03AuditPack.GL.V2 2" xfId="589"/>
    <cellStyle name="?? [0] 14" xfId="590"/>
    <cellStyle name="差_湖南省定额取费程序 2 2" xfId="591"/>
    <cellStyle name="20% - 强调文字颜色 1 2 4 3" xfId="592"/>
    <cellStyle name="_03_长期资产申报表_pbc_Worksheet in   pbc-汇总LAST_股权等_ABC-pbc表20060610 2" xfId="593"/>
    <cellStyle name="_03_长期资产申报表_Book2222222222222222222222222222222222222222222222222_原ABC-pbc表 2 2" xfId="594"/>
    <cellStyle name="Enter Currency (0) 2" xfId="595"/>
    <cellStyle name="?? [0] 20" xfId="596"/>
    <cellStyle name="?? [0] 15" xfId="597"/>
    <cellStyle name="20% - 强调文字颜色 1 2 4 4" xfId="598"/>
    <cellStyle name="?? [0] 21" xfId="599"/>
    <cellStyle name="?? [0] 16" xfId="600"/>
    <cellStyle name="常规 22 7 2 2 3" xfId="601"/>
    <cellStyle name="@_text_海门支行办公楼案例计算" xfId="602"/>
    <cellStyle name="?? [0] 22" xfId="603"/>
    <cellStyle name="?? [0] 17" xfId="604"/>
    <cellStyle name="_03_长期资产申报表_pbc-汇总_ABC-pbc表20060610－赵静_PBC(CG)-MASTER 2 2" xfId="605"/>
    <cellStyle name="_03_长期资产申报表_pbc_Book2222222222222222222222222222222222222222222222222_股权等_ABC-pbc表20060610－赵静 2 2" xfId="606"/>
    <cellStyle name="?? [0] 23" xfId="607"/>
    <cellStyle name="?? [0] 18" xfId="608"/>
    <cellStyle name="RevList 6 5 4" xfId="609"/>
    <cellStyle name="_03_长期资产申报表_pbc_Book2 (2)_股权等_ABC-pbc表20060610－赵静_PBC(CG)-MASTER 2" xfId="610"/>
    <cellStyle name="标题 5 6 2" xfId="611"/>
    <cellStyle name="_IAS Adjustments021231_CCB.HO.New TB template.PRC Sorting.040210_CCB.Dec03AuditPack.GL.V2" xfId="612"/>
    <cellStyle name="?? [0] 24" xfId="613"/>
    <cellStyle name="?? [0] 19" xfId="614"/>
    <cellStyle name="_03_长期资产申报表_Book2222222222222222222222222222222222222222222222222_ABC-pbc表20060610_PBC(CG)-MASTER_PBC(CG)-MASTER" xfId="615"/>
    <cellStyle name="40% - 强调文字颜色 3 3 3 2 2" xfId="616"/>
    <cellStyle name="好_鲲鹏房产测算表邵02 5 3" xfId="617"/>
    <cellStyle name="40% - 强调文字颜色 3 2" xfId="618"/>
    <cellStyle name="40% - 强调文字颜色 2 3 8" xfId="619"/>
    <cellStyle name="好_山阴县安荣乡煤矿井巷工程计算表（11-04-16） 8" xfId="620"/>
    <cellStyle name="_03_长期资产申报表_pbc_Book2222222222222222222222222222222222222222222222222_ABC-pbc表20060610_PBC(CG)-MASTER_PBC(CG)-MASTER" xfId="621"/>
    <cellStyle name="20% - 强调文字颜色 1 3 3" xfId="622"/>
    <cellStyle name="Input Cells 9 2 2" xfId="623"/>
    <cellStyle name="强调文字颜色 2 2 2 2 3" xfId="624"/>
    <cellStyle name="?? 2 2 2" xfId="625"/>
    <cellStyle name="?? [0] 2" xfId="626"/>
    <cellStyle name="RevList 6 14 2" xfId="627"/>
    <cellStyle name="_03_长期资产申报表_pbc_Book2_股权等_PBC(CG)-MASTER_PBC(CG)-MASTER" xfId="628"/>
    <cellStyle name="标题 1 3 4 3" xfId="629"/>
    <cellStyle name="?? [0] 2 2" xfId="630"/>
    <cellStyle name="Ç§Î»[0]_pldt" xfId="631"/>
    <cellStyle name="_03_长期资产申报表_pbc_Book2_股权等_PBC(CG)-MASTER_PBC(CG)-MASTER 2" xfId="632"/>
    <cellStyle name="常规 19 6" xfId="633"/>
    <cellStyle name="常规 24 6" xfId="634"/>
    <cellStyle name="?? [0] 2 2 2" xfId="635"/>
    <cellStyle name="_03_长期资产申报表_pbc_Book2_股权等_PBC(CG)-MASTER_PBC(CG)-MASTER 2 2" xfId="636"/>
    <cellStyle name="常规 19 6 2" xfId="637"/>
    <cellStyle name="常规 24 6 2" xfId="638"/>
    <cellStyle name="?? [0] 2 2 2 2" xfId="639"/>
    <cellStyle name="?? [0] 2 2 3" xfId="640"/>
    <cellStyle name="40% - 强调文字颜色 5 2 5 2" xfId="641"/>
    <cellStyle name="RevList 5 10" xfId="642"/>
    <cellStyle name="?? 50" xfId="643"/>
    <cellStyle name="?? 45" xfId="644"/>
    <cellStyle name="?? [0] 2 2 3 2" xfId="645"/>
    <cellStyle name="40% - 强调文字颜色 5 2 5 2 2" xfId="646"/>
    <cellStyle name="?? [0] 2 2 4" xfId="647"/>
    <cellStyle name="_电厂三张主表_Intercom_设备评估表(运宏)" xfId="648"/>
    <cellStyle name="_宗申现金流预测060723_Intercom 2" xfId="649"/>
    <cellStyle name="40% - 强调文字颜色 5 2 5 3" xfId="650"/>
    <cellStyle name="千位分隔 5 5 2" xfId="651"/>
    <cellStyle name="_CCB.HO.NAV Recon.HL.031113.AL" xfId="652"/>
    <cellStyle name="_03_长期资产申报表_pbc_Book2_ABC-pbc表20060610_PBC(CG)-MASTER_PBC(CG)-MASTER 2" xfId="653"/>
    <cellStyle name="百分比 6 10" xfId="654"/>
    <cellStyle name="?? 12 2" xfId="655"/>
    <cellStyle name="?? [0] 2 2 5" xfId="656"/>
    <cellStyle name="40% - 强调文字颜色 5 2 5 4" xfId="657"/>
    <cellStyle name="?? [0] 2 3" xfId="658"/>
    <cellStyle name="Input Cells 5 4 2 2" xfId="659"/>
    <cellStyle name="_03_长期资产申报表_pbc_ABC-pbc表20060610_PBC(CG)-MASTER_PBC(CG)-MASTER" xfId="660"/>
    <cellStyle name="Lines Fill 15" xfId="661"/>
    <cellStyle name="Lines Fill 20" xfId="662"/>
    <cellStyle name="百分比 2 3 3" xfId="663"/>
    <cellStyle name="_03_长期资产申报表_ABC-pbc表20060610_PBC(CG)-MASTER_PBC(CG)-MASTER" xfId="664"/>
    <cellStyle name="?? 4 2" xfId="665"/>
    <cellStyle name="40% - 强调文字颜色 5 24 2" xfId="666"/>
    <cellStyle name="40% - 强调文字颜色 5 19 2" xfId="667"/>
    <cellStyle name="20% - 强调文字颜色 4 18 2" xfId="668"/>
    <cellStyle name="20% - 强调文字颜色 4 23 2" xfId="669"/>
    <cellStyle name="?? [0] 2 4" xfId="670"/>
    <cellStyle name="?? [0] 2 5" xfId="671"/>
    <cellStyle name="_Part III.200406.Loan and Liabilities details.(Site Name)_审计调查表.V3 2" xfId="672"/>
    <cellStyle name="?? [0] 2 6" xfId="673"/>
    <cellStyle name="_03_长期资产申报表_pbc_替换第二版_PBC(CG)-MASTER_PBC(CG)-MASTER 2 2" xfId="674"/>
    <cellStyle name="60% - 强调文字颜色 2 8 2" xfId="675"/>
    <cellStyle name="_ET_STYLE_NoName_00_ 13 2" xfId="676"/>
    <cellStyle name="?? [0] 25" xfId="677"/>
    <cellStyle name="40% - 强调文字颜色 4 3 4 3" xfId="678"/>
    <cellStyle name="40% - 强调文字颜色 3 2 12 2" xfId="679"/>
    <cellStyle name="_03_长期资产申报表_Book2222222222222222222222222222222222222222222222222_ABC-pbc表20060610－赵静 2" xfId="680"/>
    <cellStyle name="_03_长期资产申报表_pbc_Book2222222222222222222222222222222222222222222222222_ABC-pbc表20060610－赵静 2" xfId="681"/>
    <cellStyle name="宋体繁体潒慭n_x0002_ 2" xfId="682"/>
    <cellStyle name="20% - 强调文字颜色 1 3 4" xfId="683"/>
    <cellStyle name="Input Cells 9 2 3" xfId="684"/>
    <cellStyle name="_IAS Adjustments030630_CCB.HO.New TB template.IAS Sorting.040210_CCB.Dec03AuditPack.GL.V2 2" xfId="685"/>
    <cellStyle name="计算 2 3" xfId="686"/>
    <cellStyle name="{Z'0000(1 dec)} 2" xfId="687"/>
    <cellStyle name="?? 2 2 3" xfId="688"/>
    <cellStyle name="?? 2 2 4" xfId="689"/>
    <cellStyle name="计算 2 4" xfId="690"/>
    <cellStyle name="好_20110112-井巷工程(经李部审） 4 2" xfId="691"/>
    <cellStyle name="_03_长期资产申报表_pbc_Book2 (2)_ABC-pbc表20060610－赵静" xfId="692"/>
    <cellStyle name="?? [0] 26" xfId="693"/>
    <cellStyle name="60% - 强调文字颜色 2 8 3" xfId="694"/>
    <cellStyle name="_CCB.HO.New TB template.IAS Sorting.040210 2" xfId="695"/>
    <cellStyle name="RevList 6 15" xfId="696"/>
    <cellStyle name="RevList 6 20" xfId="697"/>
    <cellStyle name="_03_长期资产申报表_pbc-汇总_股权等 2 2" xfId="698"/>
    <cellStyle name="Normal - Style1 2 7 2 2" xfId="699"/>
    <cellStyle name="20% - 强调文字颜色 1 4 7" xfId="700"/>
    <cellStyle name="_03_长期资产申报表_pbc_Book2 (2)_股权等_ABC-pbc表20060610_PBC(CG)-MASTER_PBC(CG)-MASTER 2" xfId="701"/>
    <cellStyle name="?? [0] 3" xfId="702"/>
    <cellStyle name="_03_长期资产申报表_pbc_Book2 (2)_股权等_ABC-pbc表20060610_PBC(CG)-MASTER_PBC(CG)-MASTER 2 2" xfId="703"/>
    <cellStyle name="?? [0] 3 2" xfId="704"/>
    <cellStyle name="千位分隔[0] 3 17" xfId="705"/>
    <cellStyle name="?? [0] 3 2 2" xfId="706"/>
    <cellStyle name="@_text_工程建设其他费用" xfId="707"/>
    <cellStyle name="?? [0] 3 3" xfId="708"/>
    <cellStyle name="_中海沥青(房屋土地)" xfId="709"/>
    <cellStyle name="_折线系数_附件6：收益现值法评估明细表-Eunis 2" xfId="710"/>
    <cellStyle name="?? [0] 4" xfId="711"/>
    <cellStyle name="20% - 强调文字颜色 5 2 4 2 2" xfId="712"/>
    <cellStyle name="40% - 强调文字颜色 4 7 2" xfId="713"/>
    <cellStyle name="_03_长期资产申报表_pbc_Book2_ABC-pbc表20060610" xfId="714"/>
    <cellStyle name="?? [0] 4 2" xfId="715"/>
    <cellStyle name="_03_长期资产申报表_pbc_Book2 (2)_股权等_ABC-pbc表20060610_PBC(CG)-MASTER" xfId="716"/>
    <cellStyle name="?? [0] 5" xfId="717"/>
    <cellStyle name="_Part III.200406.Loan and Liabilities details.(Site Name)_KPMG original version_附表1-审计评估联合申报明细表630新 2" xfId="718"/>
    <cellStyle name="_03_长期资产申报表_pbc_Book2 (2)_股权等_ABC-pbc表20060610_PBC(CG)-MASTER 2" xfId="719"/>
    <cellStyle name="_Shenhua PBC package 050530" xfId="720"/>
    <cellStyle name="公司标准表 40" xfId="721"/>
    <cellStyle name="公司标准表 35" xfId="722"/>
    <cellStyle name="?? [0] 5 2" xfId="723"/>
    <cellStyle name="_Part III.200406.Loan and Liabilities details.(Site Name)_KPMG original version_附表1-审计评估联合申报明细表630新 2 2" xfId="724"/>
    <cellStyle name="Column$Headings 8" xfId="725"/>
    <cellStyle name="_03_长期资产申报表_pbc_pbc-汇总LAST1_股权等_PBC(CG)-MASTER 2" xfId="726"/>
    <cellStyle name="RevList 6 18" xfId="727"/>
    <cellStyle name="RevList 6 23" xfId="728"/>
    <cellStyle name="40% - 强调文字颜色 2 3 6 2" xfId="729"/>
    <cellStyle name="好_山阴县安荣乡煤矿井巷工程计算表（11-04-16） 6 2" xfId="730"/>
    <cellStyle name="comma-d 4 2" xfId="731"/>
    <cellStyle name="?? [0] 6" xfId="732"/>
    <cellStyle name="_03_长期资产申报表_pbc_ABC-pbc表20060610_PBC(CG)-MASTER" xfId="733"/>
    <cellStyle name="常规 12 3 2" xfId="734"/>
    <cellStyle name="强调文字颜色 2 10" xfId="735"/>
    <cellStyle name="20% - 强调文字颜色 6 2 7" xfId="736"/>
    <cellStyle name="_03_长期资产申报表_股权等_PBC(CG)-MASTER_PBC(CG)-MASTER 2" xfId="737"/>
    <cellStyle name="Column$Headings 9 6" xfId="738"/>
    <cellStyle name="@_text_海门支行办公楼案例计算 2" xfId="739"/>
    <cellStyle name="_03_长期资产申报表_ABC-pbc表20060610_PBC(CG)-MASTER" xfId="740"/>
    <cellStyle name="_03_长期资产申报表_pbc_pbc-汇总LAST1_股权等_PBC(CG)-MASTER 2 2" xfId="741"/>
    <cellStyle name="千位分隔 5 2 14" xfId="742"/>
    <cellStyle name="?? [0] 6 2" xfId="743"/>
    <cellStyle name="_03_长期资产申报表_pbc_ABC-pbc表20060610_PBC(CG)-MASTER 2" xfId="744"/>
    <cellStyle name="_03_长期资产申报表_pbc_pbc-汇总LAST3_ABC-pbc表20060610" xfId="745"/>
    <cellStyle name="20% - 强调文字颜色 2 16" xfId="746"/>
    <cellStyle name="20% - 强调文字颜色 2 21" xfId="747"/>
    <cellStyle name="60% - 强调文字颜色 4 23" xfId="748"/>
    <cellStyle name="60% - 强调文字颜色 4 18" xfId="749"/>
    <cellStyle name="20% - 强调文字颜色 6 2 7 2" xfId="750"/>
    <cellStyle name="常规 12 3 2 2" xfId="751"/>
    <cellStyle name="40% - 强调文字颜色 3 22" xfId="752"/>
    <cellStyle name="40% - 强调文字颜色 3 17" xfId="753"/>
    <cellStyle name="_03_长期资产申报表_股权等_PBC(CG)-MASTER_PBC(CG)-MASTER 2 2" xfId="754"/>
    <cellStyle name="60% - 强调文字颜色 3 3 4 3" xfId="755"/>
    <cellStyle name="Input Cells 29" xfId="756"/>
    <cellStyle name="Input Cells 34" xfId="757"/>
    <cellStyle name="@_text_海门支行办公楼案例计算 2 2" xfId="758"/>
    <cellStyle name="_03_长期资产申报表_ABC-pbc表20060610_PBC(CG)-MASTER 2" xfId="759"/>
    <cellStyle name="?? [0] 7" xfId="760"/>
    <cellStyle name="Comma0" xfId="761"/>
    <cellStyle name="RevList 2 4 2" xfId="762"/>
    <cellStyle name="常规 12 3 3" xfId="763"/>
    <cellStyle name="强调文字颜色 2 11" xfId="764"/>
    <cellStyle name="20% - 强调文字颜色 6 2 8" xfId="765"/>
    <cellStyle name="_03_长期资产申报表_pbc_Book2 (2)_PBC(CG)-MASTER_PBC(CG)-MASTER 2 2" xfId="766"/>
    <cellStyle name="_03_长期资产申报表_股权等 2 2" xfId="767"/>
    <cellStyle name="?? [0] 8" xfId="768"/>
    <cellStyle name="Input Cells 5 9" xfId="769"/>
    <cellStyle name="@_text_070210" xfId="770"/>
    <cellStyle name="好_案例1-掘进机 12" xfId="771"/>
    <cellStyle name="?? 10 2" xfId="772"/>
    <cellStyle name="40% - 强调文字颜色 5 2 3 4" xfId="773"/>
    <cellStyle name="千位分隔 5 4 3" xfId="774"/>
    <cellStyle name="_泰山玻纤现金流预测061210_设备评估表(运宏)" xfId="775"/>
    <cellStyle name="?? 11 2" xfId="776"/>
    <cellStyle name="40% - 强调文字颜色 5 2 4 4" xfId="777"/>
    <cellStyle name="强调文字颜色 6 2 13" xfId="778"/>
    <cellStyle name="?? 12" xfId="779"/>
    <cellStyle name="_03_长期资产申报表_pbc_Book2_股权等_PBC(CG)-MASTER 2 2" xfId="780"/>
    <cellStyle name="_ET_STYLE_NoName_00_ 7" xfId="781"/>
    <cellStyle name="60% - 强调文字颜色 2 6 2 3" xfId="782"/>
    <cellStyle name="20% - 强调文字颜色 4 2 12" xfId="783"/>
    <cellStyle name="Linked Cells 4 15 2" xfId="784"/>
    <cellStyle name="Linked Cells 4 20 2" xfId="785"/>
    <cellStyle name="20% - 强调文字颜色 6 2 16 2" xfId="786"/>
    <cellStyle name="20% - 强调文字颜色 6 2 21 2" xfId="787"/>
    <cellStyle name="常规 4 4 6" xfId="788"/>
    <cellStyle name="40% - 强调文字颜色 6 2 3 4" xfId="789"/>
    <cellStyle name="常规 6 8" xfId="790"/>
    <cellStyle name="_03_长期资产申报表_pbc_Book2(1)_股权等_ABC-pbc表20060610_PBC(CG)-MASTER_PBC(CG)-MASTER" xfId="791"/>
    <cellStyle name="_IAS Adjustments011231_CCB.HO.New TB template.IAS Sorting.040210 2 2" xfId="792"/>
    <cellStyle name="千位分隔 3 2 7" xfId="793"/>
    <cellStyle name="60% - 强调文字颜色 3 3 5 2" xfId="794"/>
    <cellStyle name="60% - 强调文字颜色 2 2 4 3 2" xfId="795"/>
    <cellStyle name="强调文字颜色 6 2 14" xfId="796"/>
    <cellStyle name="?? 13" xfId="797"/>
    <cellStyle name="常规 6 8 2" xfId="798"/>
    <cellStyle name="_03_长期资产申报表_pbc_Book2(1)_股权等_ABC-pbc表20060610_PBC(CG)-MASTER_PBC(CG)-MASTER 2" xfId="799"/>
    <cellStyle name="20% - 强调文字颜色 3 2 6" xfId="800"/>
    <cellStyle name="千位分隔 2 17" xfId="801"/>
    <cellStyle name="千位分隔 2 22" xfId="802"/>
    <cellStyle name="60% - 强调文字颜色 3 3 5 2 2" xfId="803"/>
    <cellStyle name="RevList 3" xfId="804"/>
    <cellStyle name="?? 13 2" xfId="805"/>
    <cellStyle name="40% - 强调文字颜色 5 2 6 4" xfId="806"/>
    <cellStyle name="RevList 2 4 2 2" xfId="807"/>
    <cellStyle name="20% - 强调文字颜色 6 2 8 2" xfId="808"/>
    <cellStyle name="60% - 强调文字颜色 3 3 5 3" xfId="809"/>
    <cellStyle name="强调文字颜色 6 2 20" xfId="810"/>
    <cellStyle name="强调文字颜色 6 2 15" xfId="811"/>
    <cellStyle name="?? 14" xfId="812"/>
    <cellStyle name="?? 14 2" xfId="813"/>
    <cellStyle name="20% - 强调文字颜色 4 2 2 4" xfId="814"/>
    <cellStyle name="千位分隔 5 7 3" xfId="815"/>
    <cellStyle name="20% - 强调文字颜色 3 3 6" xfId="816"/>
    <cellStyle name="百分比 7 10" xfId="817"/>
    <cellStyle name="?? 22 2" xfId="818"/>
    <cellStyle name="?? 17 2" xfId="819"/>
    <cellStyle name="常规 2 18 5" xfId="820"/>
    <cellStyle name="_03_长期资产申报表_pbc_Book2222222222222222222222222222222222222222222222222_股权等_原ABC-pbc表 2 2" xfId="821"/>
    <cellStyle name="20% - 强调文字颜色 4 2 5 4" xfId="822"/>
    <cellStyle name="60% - 强调文字颜色 1 3 2 5" xfId="823"/>
    <cellStyle name="_CCB.HEN.Item12.ProfitNAVRecon.031209.LY_CCB.SC.Item12.ProfitNAVRecon.031210.EP_CCB.Dec03AuditPack.GL.V2" xfId="824"/>
    <cellStyle name="_CBRE明细表 9" xfId="825"/>
    <cellStyle name="强调文字颜色 6 2 19" xfId="826"/>
    <cellStyle name="常规 30 2 2" xfId="827"/>
    <cellStyle name="常规 25 2 2" xfId="828"/>
    <cellStyle name="?? 23" xfId="829"/>
    <cellStyle name="?? 18" xfId="830"/>
    <cellStyle name="常规 30 2 2 2" xfId="831"/>
    <cellStyle name="常规 25 2 2 2" xfId="832"/>
    <cellStyle name="?? 23 2" xfId="833"/>
    <cellStyle name="?? 18 2" xfId="834"/>
    <cellStyle name="千位分隔 3 22" xfId="835"/>
    <cellStyle name="千位分隔 3 17" xfId="836"/>
    <cellStyle name="20% - 强调文字颜色 4 2 6 4" xfId="837"/>
    <cellStyle name="60% - 强调文字颜色 3 11 2" xfId="838"/>
    <cellStyle name="_03_长期资产申报表_pbc_Book2wu_股权等_PBC(CG)-MASTER 2" xfId="839"/>
    <cellStyle name="40% - 强调文字颜色 2 10 2" xfId="840"/>
    <cellStyle name="差_20110112-井巷工程(经李部审） 10 2" xfId="841"/>
    <cellStyle name="_03_长期资产申报表_pbc_Book2(1)_股权等_PBC(CG)-MASTER_PBC(CG)-MASTER 2 2" xfId="842"/>
    <cellStyle name="_CCB.HEN.Item12.ProfitNAVRecon.031209.LY_CCB.SX.Item12.F.ProfitNAVRecon.031212.MS_CCB.Dec03AuditPack.GL.V2 2" xfId="843"/>
    <cellStyle name="常规 30 2 3" xfId="844"/>
    <cellStyle name="常规 25 2 3" xfId="845"/>
    <cellStyle name="?? 24" xfId="846"/>
    <cellStyle name="?? 19" xfId="847"/>
    <cellStyle name="@_text_附表1-审计评估联合申报明细表630.V2" xfId="848"/>
    <cellStyle name="?? 24 2" xfId="849"/>
    <cellStyle name="?? 19 2" xfId="850"/>
    <cellStyle name="_long term loan - others 300504_评估明细表(新准则)电力" xfId="851"/>
    <cellStyle name="20% - 强调文字颜色 5 2 6 4" xfId="852"/>
    <cellStyle name="40% - 强调文字颜色 6 9" xfId="853"/>
    <cellStyle name="_03_长期资产申报表_Book2222222222222222222222222222222222222222222222222_ABC-pbc表20060610_PBC(CG)-MASTER_PBC(CG)-MASTER 2" xfId="854"/>
    <cellStyle name="InputArea 5" xfId="855"/>
    <cellStyle name="60% - 强调文字颜色 4 2 7" xfId="856"/>
    <cellStyle name="40% - 强调文字颜色 3 2 2" xfId="857"/>
    <cellStyle name="千位分隔[0] 2 2 8" xfId="858"/>
    <cellStyle name="_03_长期资产申报表_pbc_Book2 (2)_股权等_ABC-pbc表20060610－赵静_PBC(CG)-MASTER 2 2" xfId="859"/>
    <cellStyle name="60% - 强调文字颜色 4 2 2 2 3" xfId="860"/>
    <cellStyle name="_IAS Adjustments021231_CCB.HO.New TB template.PRC Sorting.040210_CCB.Dec03AuditPack.GL.V2 2" xfId="861"/>
    <cellStyle name="_03_长期资产申报表_pbc_Book2222222222222222222222222222222222222222222222222_ABC-pbc表20060610_PBC(CG)-MASTER_PBC(CG)-MASTER 2" xfId="862"/>
    <cellStyle name="20% - 强调文字颜色 1 3 3 2" xfId="863"/>
    <cellStyle name="Input Cells 9 2 2 2" xfId="864"/>
    <cellStyle name="?? 2 2 2 2" xfId="865"/>
    <cellStyle name="_03_长期资产申报表_Book2222222222222222222222222222222222222222222222222_ABC-pbc表20060610－赵静 2 2" xfId="866"/>
    <cellStyle name="Input Cells 8" xfId="867"/>
    <cellStyle name="Normal - Style1 4 3 2 2" xfId="868"/>
    <cellStyle name="40% - 强调文字颜色 5 21" xfId="869"/>
    <cellStyle name="40% - 强调文字颜色 5 16" xfId="870"/>
    <cellStyle name="_03_长期资产申报表_pbc_Book2222222222222222222222222222222222222222222222222_ABC-pbc表20060610－赵静 2 2" xfId="871"/>
    <cellStyle name="60% - 强调文字颜色 6 17" xfId="872"/>
    <cellStyle name="60% - 强调文字颜色 6 22" xfId="873"/>
    <cellStyle name="常规 10 19" xfId="874"/>
    <cellStyle name="常规 10 24" xfId="875"/>
    <cellStyle name="20% - 强调文字颜色 4 20" xfId="876"/>
    <cellStyle name="20% - 强调文字颜色 4 15" xfId="877"/>
    <cellStyle name="20% - 强调文字颜色 1 3 4 2" xfId="878"/>
    <cellStyle name="标题 1 2 2 3" xfId="879"/>
    <cellStyle name="_IAS Adjustments030630_CCB.HO.New TB template.IAS Sorting.040210_CCB.Dec03AuditPack.GL.V2 2 2" xfId="880"/>
    <cellStyle name="数量 4" xfId="881"/>
    <cellStyle name="计算 2 3 2" xfId="882"/>
    <cellStyle name="{Z'0000(1 dec)} 2 2" xfId="883"/>
    <cellStyle name="?? 2 2 3 2" xfId="884"/>
    <cellStyle name="_03_长期资产申报表_pbc_Book2wu_ABC-pbc表20060610－赵静_PBC(CG)-MASTER" xfId="885"/>
    <cellStyle name="?? 2 2 5" xfId="886"/>
    <cellStyle name="_03_长期资产申报表_pbc_Book2 (2)_股权等_ABC-pbc表20060610_PBC(CG)-MASTER 2 2" xfId="887"/>
    <cellStyle name="_Shenhua PBC package 050530 2" xfId="888"/>
    <cellStyle name="_03_长期资产申报表_pbc_ABC-pbc表20060610_PBC(CG)-MASTER_PBC(CG)-MASTER 2" xfId="889"/>
    <cellStyle name="?? 2 6" xfId="890"/>
    <cellStyle name="_03_长期资产申报表_ABC-pbc表20060610_PBC(CG)-MASTER_PBC(CG)-MASTER 2" xfId="891"/>
    <cellStyle name="?? 30" xfId="892"/>
    <cellStyle name="?? 25" xfId="893"/>
    <cellStyle name="常规 24 5 2 2" xfId="894"/>
    <cellStyle name="常规 19 5 2 2" xfId="895"/>
    <cellStyle name="RevList 22 2" xfId="896"/>
    <cellStyle name="RevList 17 2" xfId="897"/>
    <cellStyle name="?? 32" xfId="898"/>
    <cellStyle name="?? 27" xfId="899"/>
    <cellStyle name="_16-省行本级" xfId="900"/>
    <cellStyle name="常规 19 5 2 4" xfId="901"/>
    <cellStyle name="?? 34" xfId="902"/>
    <cellStyle name="?? 29" xfId="903"/>
    <cellStyle name="?? 3" xfId="904"/>
    <cellStyle name="百分比 2 2 3" xfId="905"/>
    <cellStyle name="?? 3 2" xfId="906"/>
    <cellStyle name="_03_长期资产申报表_pbc_pbc-汇总LAST_股权等" xfId="907"/>
    <cellStyle name="RevList 5 3" xfId="908"/>
    <cellStyle name="?? 7" xfId="909"/>
    <cellStyle name="?? 3 2 2" xfId="910"/>
    <cellStyle name="百分比 2 2 4" xfId="911"/>
    <cellStyle name="?? 3 3" xfId="912"/>
    <cellStyle name="常规 12 4 2 3 2" xfId="913"/>
    <cellStyle name="?? 40" xfId="914"/>
    <cellStyle name="?? 35" xfId="915"/>
    <cellStyle name="0,0_x000d__x000a_NA_x000d__x000a_ 3 2 2 2" xfId="916"/>
    <cellStyle name="_03_长期资产申报表_pbc_pbc-汇总LAST3_ABC-pbc表20060610_PBC(CG)-MASTER_PBC(CG)-MASTER 2 2" xfId="917"/>
    <cellStyle name="_03_长期资产申报表_pbc_Book2222222222222222222222222222222222222222222222222_股权等_PBC(CG)-MASTER 2" xfId="918"/>
    <cellStyle name="c_铝厂现金流1125" xfId="919"/>
    <cellStyle name="Linked Cells 15 2 2" xfId="920"/>
    <cellStyle name="Linked Cells 20 2 2" xfId="921"/>
    <cellStyle name="?? 42" xfId="922"/>
    <cellStyle name="?? 37" xfId="923"/>
    <cellStyle name="公司标准表 6 6 2 2" xfId="924"/>
    <cellStyle name="常规 11 2 5" xfId="925"/>
    <cellStyle name="_03_长期资产申报表_pbc_Book2(1)_股权等_ABC-pbc表20060610－赵静" xfId="926"/>
    <cellStyle name="好 2 7 3" xfId="927"/>
    <cellStyle name="好_娄娄沟房屋及构筑物照片 3 3" xfId="928"/>
    <cellStyle name="40% - 强调文字颜色 5 6 3" xfId="929"/>
    <cellStyle name="_03_长期资产申报表_pbc_pbc-汇总LAST_PBC(CG)-MASTER" xfId="930"/>
    <cellStyle name="公司标准表 9 5 2" xfId="931"/>
    <cellStyle name="注释 2 2 3" xfId="932"/>
    <cellStyle name="_03_长期资产申报表_pbc_替换第二版_股权等_ABC-pbc表20060610－赵静 2" xfId="933"/>
    <cellStyle name="公司标准表 8" xfId="934"/>
    <cellStyle name="60% - 强调文字颜色 2 3 2 2 3" xfId="935"/>
    <cellStyle name="?? 43" xfId="936"/>
    <cellStyle name="?? 38" xfId="937"/>
    <cellStyle name="_CCB.HEN.Item12.ProfitNAVRecon.031209.LY 2 2" xfId="938"/>
    <cellStyle name="60% - 强调文字颜色 2 2 21 2" xfId="939"/>
    <cellStyle name="60% - 强调文字颜色 2 2 16 2" xfId="940"/>
    <cellStyle name="_03_长期资产申报表_pbc" xfId="941"/>
    <cellStyle name="_03_长期资产申报表_pbc_Book2 (2)_股权等_ABC-pbc表20060610－赵静 2 2" xfId="942"/>
    <cellStyle name="_03_长期资产申报表" xfId="943"/>
    <cellStyle name="?? 44" xfId="944"/>
    <cellStyle name="?? 39" xfId="945"/>
    <cellStyle name="?? 4" xfId="946"/>
    <cellStyle name="计算 2 3 5" xfId="947"/>
    <cellStyle name="_ET_STYLE_NoName_00__应付账款" xfId="948"/>
    <cellStyle name="_03_长期资产申报表_pbc_Book2_PBC(CG)-MASTER_PBC(CG)-MASTER 2" xfId="949"/>
    <cellStyle name="RevList 5 11" xfId="950"/>
    <cellStyle name="?? 51" xfId="951"/>
    <cellStyle name="?? 46" xfId="952"/>
    <cellStyle name="常规 6 2 2 6" xfId="953"/>
    <cellStyle name="Normal - Style1 2 8 2" xfId="954"/>
    <cellStyle name="?鹎%U龡&amp;H鼼_x0008_V_x0011_._x0012__x0007__x0001__x0001_" xfId="955"/>
    <cellStyle name="_03_长期资产申报表_pbc_pbc-2版（附表）maqiang_ABC-pbc表20060610－赵静_PBC(CG)-MASTER" xfId="956"/>
    <cellStyle name="RevList 5 12" xfId="957"/>
    <cellStyle name="?? 52" xfId="958"/>
    <cellStyle name="?? 47" xfId="959"/>
    <cellStyle name="_PRC Adjustments 021231_CCB.HO.New TB template.IAS Sorting.040210 2 2" xfId="960"/>
    <cellStyle name="RevList 5 14" xfId="961"/>
    <cellStyle name="?? 54" xfId="962"/>
    <cellStyle name="?? 49" xfId="963"/>
    <cellStyle name="注释 4 9" xfId="964"/>
    <cellStyle name="_IAS Adjustments021231_CCB.GLAudit Package.040114_CCB.Dec03AuditPack.GL.V2 2 2" xfId="965"/>
    <cellStyle name="40% - 强调文字颜色 3 3 6" xfId="966"/>
    <cellStyle name="_03_长期资产申报表_Book2222222222222222222222222222222222222222222222222_ABC-pbc表20060610－赵静_PBC(CG)-MASTER 2 2" xfId="967"/>
    <cellStyle name="20% - 强调文字颜色 4 24" xfId="968"/>
    <cellStyle name="20% - 强调文字颜色 4 19" xfId="969"/>
    <cellStyle name="_03_长期资产申报表_pbc_Book2222222222222222222222222222222222222222222222222_ABC-pbc表20060610－赵静_PBC(CG)-MASTER 2 2" xfId="970"/>
    <cellStyle name="?? 5" xfId="971"/>
    <cellStyle name="?? 5 2" xfId="972"/>
    <cellStyle name="_PRC Adjustments 021231_CCB.GLAudit Package.040114 2" xfId="973"/>
    <cellStyle name="RevList 5 20" xfId="974"/>
    <cellStyle name="RevList 5 15" xfId="975"/>
    <cellStyle name="?? 60" xfId="976"/>
    <cellStyle name="?? 55" xfId="977"/>
    <cellStyle name="千位分隔 3 3 4" xfId="978"/>
    <cellStyle name="标题 4 2 3 4" xfId="979"/>
    <cellStyle name="EY House 2" xfId="980"/>
    <cellStyle name="_03_长期资产申报表_pbc_替换第二版_原ABC-pbc表_PBC(CG)-MASTER 2 2" xfId="981"/>
    <cellStyle name="RevList 5 21" xfId="982"/>
    <cellStyle name="RevList 5 16" xfId="983"/>
    <cellStyle name="?? 61" xfId="984"/>
    <cellStyle name="?? 56" xfId="985"/>
    <cellStyle name="RevList 5 22" xfId="986"/>
    <cellStyle name="RevList 5 17" xfId="987"/>
    <cellStyle name="data" xfId="988"/>
    <cellStyle name="?? 62" xfId="989"/>
    <cellStyle name="?? 57" xfId="990"/>
    <cellStyle name="EY House 4" xfId="991"/>
    <cellStyle name="千位分隔 3 3 6" xfId="992"/>
    <cellStyle name="常规 9 2 2 2 5 2" xfId="993"/>
    <cellStyle name="00 2" xfId="994"/>
    <cellStyle name="RevList 5 23" xfId="995"/>
    <cellStyle name="RevList 5 18" xfId="996"/>
    <cellStyle name="?? 58" xfId="997"/>
    <cellStyle name="千位分隔 3 3 7" xfId="998"/>
    <cellStyle name="00 3" xfId="999"/>
    <cellStyle name="霓付_!!!GO" xfId="1000"/>
    <cellStyle name="EY House 5" xfId="1001"/>
    <cellStyle name="60% - 强调文字颜色 3 3 6 2" xfId="1002"/>
    <cellStyle name="_03_长期资产申报表_pbc_Worksheet in   pbc-汇总LAST_股权等_ABC-pbc表20060610－赵静 2" xfId="1003"/>
    <cellStyle name="RevList 2 4 3 2" xfId="1004"/>
    <cellStyle name="20% - 强调文字颜色 6 2 9 2" xfId="1005"/>
    <cellStyle name="RevList 5 24" xfId="1006"/>
    <cellStyle name="RevList 5 19" xfId="1007"/>
    <cellStyle name="Dash" xfId="1008"/>
    <cellStyle name="?? 59" xfId="1009"/>
    <cellStyle name="千位分隔 3 3 8" xfId="1010"/>
    <cellStyle name="强调文字颜色 3 2 6 2 2" xfId="1011"/>
    <cellStyle name="60% - 强调文字颜色 3 3 6 3" xfId="1012"/>
    <cellStyle name="_03_长期资产申报表_pbc_Book2_股权等_ABC-pbc表20060610" xfId="1013"/>
    <cellStyle name="好_山西煤炭进出口集团左权鑫顺煤业有限公司资产评估表 12" xfId="1014"/>
    <cellStyle name="20% - 强调文字颜色 3 2 8 2" xfId="1015"/>
    <cellStyle name="RevList 5 2" xfId="1016"/>
    <cellStyle name="?? 6" xfId="1017"/>
    <cellStyle name="超链接 5 12" xfId="1018"/>
    <cellStyle name="_03_长期资产申报表_pbc_Book2(1)_ABC-pbc表20060610_PBC(CG)-MASTER 2" xfId="1019"/>
    <cellStyle name="百分比 2 5 3" xfId="1020"/>
    <cellStyle name="RevList 5 2 2" xfId="1021"/>
    <cellStyle name="?? 6 2" xfId="1022"/>
    <cellStyle name="_03_长期资产申报表_pbc_PBC(CG)-MASTER" xfId="1023"/>
    <cellStyle name="_03_长期资产申报表_pbc_Book2(1)_ABC-pbc表20060610_PBC(CG)-MASTER 2 2" xfId="1024"/>
    <cellStyle name="20% - 强调文字颜色 6 2 5 4" xfId="1025"/>
    <cellStyle name="_CBRE明细表 25" xfId="1026"/>
    <cellStyle name="Heading1 5" xfId="1027"/>
    <cellStyle name="_03_长期资产申报表_PBC(CG)-MASTER" xfId="1028"/>
    <cellStyle name="_03_长期资产申报表_pbc_ABC-pbc表20060610－赵静_PBC(CG)-MASTER" xfId="1029"/>
    <cellStyle name="20% - 强调文字颜色 3 2 18" xfId="1030"/>
    <cellStyle name="20% - 强调文字颜色 2 3 3 2" xfId="1031"/>
    <cellStyle name="_03_长期资产申报表_pbc_pbc-汇总LAST_股权等 2" xfId="1032"/>
    <cellStyle name="60% - 强调文字颜色 4 3 2 2 3" xfId="1033"/>
    <cellStyle name="PSHeading" xfId="1034"/>
    <cellStyle name="常规 20 2 3" xfId="1035"/>
    <cellStyle name="RevList 5 3 2" xfId="1036"/>
    <cellStyle name="?? 7 2" xfId="1037"/>
    <cellStyle name="20% - 强调文字颜色 6 2 6 4" xfId="1038"/>
    <cellStyle name="_03_长期资产申报表_ABC-pbc表20060610－赵静_PBC(CG)-MASTER" xfId="1039"/>
    <cellStyle name="常规 36 2 2 2" xfId="1040"/>
    <cellStyle name="常规 41 2 2 2" xfId="1041"/>
    <cellStyle name="_03_长期资产申报表_pbc_Book2 (2)_股权等_原ABC-pbc表" xfId="1042"/>
    <cellStyle name="_03_长期资产申报表_pbc_ABC-pbc表20060610－赵静_PBC(CG)-MASTER 2 2" xfId="1043"/>
    <cellStyle name="???? [0.00]_Analysis of Loans" xfId="1044"/>
    <cellStyle name="差_山阴县安荣乡煤矿井巷工程计算表（11-04-16） 6" xfId="1045"/>
    <cellStyle name="no dec 2" xfId="1046"/>
    <cellStyle name="20% - 强调文字颜色 6 3 3 2" xfId="1047"/>
    <cellStyle name="Linked Cells 10" xfId="1048"/>
    <cellStyle name="_03_长期资产申报表_ABC-pbc表20060610－赵静_PBC(CG)-MASTER 2 2" xfId="1049"/>
    <cellStyle name="千位分隔 5 19" xfId="1050"/>
    <cellStyle name="????_Analysis of Loans" xfId="1051"/>
    <cellStyle name="_KPMG original version_评估明细表(新准则)电力0630" xfId="1052"/>
    <cellStyle name="_03_长期资产申报表_pbc_pbc-汇总LAST_股权等_ABC-pbc表20060610 2" xfId="1053"/>
    <cellStyle name="_CCB.HO.2002 Jnl summary by jnl.GL PRC 41-80.grouped.031221_CCB.HO.2001 Jnl summary by jnl.GL PRC 1-12,33" xfId="1054"/>
    <cellStyle name="20% - 强调文字颜色 5 10 2" xfId="1055"/>
    <cellStyle name="???[0]" xfId="1056"/>
    <cellStyle name="差_山阴县安荣乡煤矿资产评估申报表 3 2" xfId="1057"/>
    <cellStyle name="40% - 强调文字颜色 6 11 2" xfId="1058"/>
    <cellStyle name="_03_长期资产申报表_pbc_pbc-汇总LAST2_股权等_原ABC-pbc表_PBC(CG)-MASTER 2 2" xfId="1059"/>
    <cellStyle name="40% - Accent1" xfId="1060"/>
    <cellStyle name="RevList 9 7" xfId="1061"/>
    <cellStyle name="??_????????" xfId="1062"/>
    <cellStyle name="60% - 强调文字颜色 6 4 4 2" xfId="1063"/>
    <cellStyle name="_03_长期资产申报表_pbc_Book2 (2)_股权等_原ABC-pbc表_PBC(CG)-MASTER 2" xfId="1064"/>
    <cellStyle name="商品名称 5" xfId="1065"/>
    <cellStyle name="?鹎%U龡&amp;H?_x0008__x001c__x001c_?_x0007__x0001__x0001_" xfId="1066"/>
    <cellStyle name="_03_长期资产申报表_pbc_Book2wu_ABC-pbc表20060610 2 2" xfId="1067"/>
    <cellStyle name="20% - 强调文字颜色 3 6 2" xfId="1068"/>
    <cellStyle name="_CBRE明细表 5" xfId="1069"/>
    <cellStyle name="@_text" xfId="1070"/>
    <cellStyle name="@_text 2 2" xfId="1071"/>
    <cellStyle name="20% - 强调文字颜色 2 4 5" xfId="1072"/>
    <cellStyle name="@_text_04评估申报表（资产基础法）-通用v1" xfId="1073"/>
    <cellStyle name="标题 3 3 5 2" xfId="1074"/>
    <cellStyle name="@_text_35#东台时堰分理处办公楼(砖混）" xfId="1075"/>
    <cellStyle name="Linked Cells 3 9 2" xfId="1076"/>
    <cellStyle name="60% - 强调文字颜色 4 7" xfId="1077"/>
    <cellStyle name="_03_长期资产申报表_PBC(CG)-MASTER_PBC(CG)-MASTER" xfId="1078"/>
    <cellStyle name="@_text_35#东台时堰分理处办公楼(砖混） 2" xfId="1079"/>
    <cellStyle name="60% - 强调文字颜色 4 7 2" xfId="1080"/>
    <cellStyle name="常规 48 4" xfId="1081"/>
    <cellStyle name="常规 53 4" xfId="1082"/>
    <cellStyle name="Column$Headings 12" xfId="1083"/>
    <cellStyle name="_03_长期资产申报表_PBC(CG)-MASTER_PBC(CG)-MASTER 2" xfId="1084"/>
    <cellStyle name="@_text_35#东台时堰分理处办公楼(砖混） 2 2" xfId="1085"/>
    <cellStyle name="60% - 强调文字颜色 4 7 2 2" xfId="1086"/>
    <cellStyle name="@_text_电力成本法评估明细表" xfId="1087"/>
    <cellStyle name="输入 5 3" xfId="1088"/>
    <cellStyle name="20% - 强调文字颜色 3 2 11" xfId="1089"/>
    <cellStyle name="@_text_电力成本法评估明细表 2" xfId="1090"/>
    <cellStyle name="注释 4" xfId="1091"/>
    <cellStyle name="输入 7 3" xfId="1092"/>
    <cellStyle name="输入 5 3 2" xfId="1093"/>
    <cellStyle name="20% - 强调文字颜色 3 2 11 2" xfId="1094"/>
    <cellStyle name="好 4 7" xfId="1095"/>
    <cellStyle name="常规 22" xfId="1096"/>
    <cellStyle name="常规 17" xfId="1097"/>
    <cellStyle name="@_text_电力成本法评估明细表 2 2" xfId="1098"/>
    <cellStyle name="RevList 10 2" xfId="1099"/>
    <cellStyle name="Accent2 - 20%" xfId="1100"/>
    <cellStyle name="@_text_附表1-审计评估联合申报明细表630.V2 2" xfId="1101"/>
    <cellStyle name="超链接 3 3 3" xfId="1102"/>
    <cellStyle name="60% - 强调文字颜色 1 3 4 2 2" xfId="1103"/>
    <cellStyle name="千位分隔[0] 2 5 4" xfId="1104"/>
    <cellStyle name="@_text_高山煤业资产评估申报表" xfId="1105"/>
    <cellStyle name="@_text_附件1资产评估申报表(新准则)" xfId="1106"/>
    <cellStyle name="20% - 强调文字颜色 1 4 2 2 2" xfId="1107"/>
    <cellStyle name="注释 9 9" xfId="1108"/>
    <cellStyle name="警告文本 2 3" xfId="1109"/>
    <cellStyle name="_03_长期资产申报表_pbc_Book2(1)_PBC(CG)-MASTER 2 2" xfId="1110"/>
    <cellStyle name="常规 6 5 2 3" xfId="1111"/>
    <cellStyle name="@_text_高山煤业资产评估申报表_山阴县安荣乡煤矿设备作价表(2011-4-20)(2)" xfId="1112"/>
    <cellStyle name="_03_长期资产申报表_pbc_pbc-2版（附表）maqiang_原ABC-pbc表_PBC(CG)-MASTER" xfId="1113"/>
    <cellStyle name="解释性文本 2 3 2" xfId="1114"/>
    <cellStyle name="60% - 强调文字颜色 5 3 5" xfId="1115"/>
    <cellStyle name="60% - 强调文字颜色 2 4 4 3" xfId="1116"/>
    <cellStyle name="检查单元格 3 2 4" xfId="1117"/>
    <cellStyle name="_国电双辽发电公司1011_科宁公司（成本法）" xfId="1118"/>
    <cellStyle name="Lines Fill 6 6" xfId="1119"/>
    <cellStyle name="@_text_高山煤业资产评估申报表_山阴县安荣乡煤矿资产评估申报--房产4-20" xfId="1120"/>
    <cellStyle name="差_案例1-掘进机" xfId="1121"/>
    <cellStyle name="Normal - Style1 3" xfId="1122"/>
    <cellStyle name="Comma  - Style4 2 2" xfId="1123"/>
    <cellStyle name="@_text_海门支行办公楼成本法案例计算" xfId="1124"/>
    <cellStyle name="_03_长期资产申报表_pbc_pbc-汇总LAST2_股权等_PBC(CG)-MASTER_PBC(CG)-MASTER 2 2" xfId="1125"/>
    <cellStyle name="_03_长期资产申报表_pbc_pbc-汇总LAST_ABC-pbc表20060610 2 2" xfId="1126"/>
    <cellStyle name="_03_长期资产申报表_pbc_pbc-汇总LAST1_ABC-pbc表20060610－赵静 2 2" xfId="1127"/>
    <cellStyle name="差_案例1-掘进机 2" xfId="1128"/>
    <cellStyle name="Normal - Style1 3 2" xfId="1129"/>
    <cellStyle name="@_text_海门支行办公楼成本法案例计算 2" xfId="1130"/>
    <cellStyle name="@_text_盘县华阳煤业有限公司评估明细表" xfId="1131"/>
    <cellStyle name="60% - 强调文字颜色 5 2 2 2 2" xfId="1132"/>
    <cellStyle name="_03_长期资产申报表_Book2222222222222222222222222222222222222222222222222_ABC-pbc表20060610 2" xfId="1133"/>
    <cellStyle name="_03_长期资产申报表_Book2222222222222222222222222222222222222222222222222_PBC(CG)-MASTER" xfId="1134"/>
    <cellStyle name="_CCB(1).JL.Item12.ProfitNAVRecon.031127.ty 2" xfId="1135"/>
    <cellStyle name="汇总 2" xfId="1136"/>
    <cellStyle name="@_text_兴隆商办楼的案例计算" xfId="1137"/>
    <cellStyle name="_CCB(1).JL.Item12.ProfitNAVRecon.031127.ty 2 2" xfId="1138"/>
    <cellStyle name="汇总 2 2" xfId="1139"/>
    <cellStyle name="@_text_兴隆商办楼的案例计算 2" xfId="1140"/>
    <cellStyle name="汇总 2 2 2" xfId="1141"/>
    <cellStyle name="@_text_兴隆商办楼的案例计算 2 2" xfId="1142"/>
    <cellStyle name="_03_长期资产申报表_pbc_Book2(1)_ABC-pbc表20060610_PBC(CG)-MASTER_PBC(CG)-MASTER" xfId="1143"/>
    <cellStyle name="常规 9 2 4 3" xfId="1144"/>
    <cellStyle name="适中 2 14" xfId="1145"/>
    <cellStyle name="40% - 强调文字颜色 1 3 4 3" xfId="1146"/>
    <cellStyle name="@_text_在建工程表格修改 2" xfId="1147"/>
    <cellStyle name="_03_长期资产申报表_pbc_Book2(1)_ABC-pbc表20060610_PBC(CG)-MASTER_PBC(CG)-MASTER 2" xfId="1148"/>
    <cellStyle name="0,0_x000d__x000a_NA_x000d__x000a_ 7 4" xfId="1149"/>
    <cellStyle name="PSChar 2 2 3" xfId="1150"/>
    <cellStyle name="@_text_在建工程表格修改 2 2" xfId="1151"/>
    <cellStyle name="_(本部资产评估申报表--通用(有审计0816最新) (2)" xfId="1152"/>
    <cellStyle name="百分比 5 12" xfId="1153"/>
    <cellStyle name="Currency$[0] 2 12" xfId="1154"/>
    <cellStyle name="_03_长期资产申报表_pbc_pbc-2版（附表）maqiang_股权等_ABC-pbc表20060610_PBC(CG)-MASTER_PBC(CG)-MASTER 2" xfId="1155"/>
    <cellStyle name="20% - 强调文字颜色 4 4 6" xfId="1156"/>
    <cellStyle name="Normal - Style1 8 7" xfId="1157"/>
    <cellStyle name="Input Cells 26" xfId="1158"/>
    <cellStyle name="Input Cells 31" xfId="1159"/>
    <cellStyle name="_03_长期资产申报表_pbc_pbc-汇总LAST2_PBC(CG)-MASTER_PBC(CG)-MASTER 2 2" xfId="1160"/>
    <cellStyle name="20% - 强调文字颜色 2 13" xfId="1161"/>
    <cellStyle name="c_GB MODEL 082803 V1_科宁公司（成本法）" xfId="1162"/>
    <cellStyle name="60% - 强调文字颜色 4 20" xfId="1163"/>
    <cellStyle name="60% - 强调文字颜色 4 15" xfId="1164"/>
    <cellStyle name="强调文字颜色 1 2 7" xfId="1165"/>
    <cellStyle name="_03_长期资产申报表_pbc_Book2(1)_ABC-pbc表20060610－赵静 2" xfId="1166"/>
    <cellStyle name="_金坡照片" xfId="1167"/>
    <cellStyle name="40% - 强调文字颜色 3 14" xfId="1168"/>
    <cellStyle name="40% - 强调文字颜色 1 4 5 2" xfId="1169"/>
    <cellStyle name="_03_长期资产申报表_pbc_Book2_股权等_ABC-pbc表20060610－赵静_PBC(CG)-MASTER" xfId="1170"/>
    <cellStyle name="计算 2 14" xfId="1171"/>
    <cellStyle name="60% - 强调文字颜色 2 2 6" xfId="1172"/>
    <cellStyle name="Currency\[0] 2 11" xfId="1173"/>
    <cellStyle name="RevList 28" xfId="1174"/>
    <cellStyle name="RevList 33" xfId="1175"/>
    <cellStyle name="_(中企华)审计评估联合申报明细表.V1" xfId="1176"/>
    <cellStyle name="_CBRE明细表 3 5" xfId="1177"/>
    <cellStyle name="好 3 3 2 2" xfId="1178"/>
    <cellStyle name="输出 2 13" xfId="1179"/>
    <cellStyle name="注释 12 6" xfId="1180"/>
    <cellStyle name="常规 4 3 4" xfId="1181"/>
    <cellStyle name="40% - 强调文字颜色 6 2 2 2" xfId="1182"/>
    <cellStyle name="常规 5 6" xfId="1183"/>
    <cellStyle name="_03_长期资产申报表_pbc_Book2 (2)_原ABC-pbc表_PBC(CG)-MASTER" xfId="1184"/>
    <cellStyle name="_03_长期资产申报表_pbc_pbc-汇总LAST2_原ABC-pbc表_PBC(CG)-MASTER 2" xfId="1185"/>
    <cellStyle name="标题 4 3 4 3" xfId="1186"/>
    <cellStyle name="20% - 强调文字颜色 2 13 2" xfId="1187"/>
    <cellStyle name="千位分隔 4 4 3" xfId="1188"/>
    <cellStyle name="60% - 强调文字颜色 4 20 2" xfId="1189"/>
    <cellStyle name="60% - 强调文字颜色 4 15 2" xfId="1190"/>
    <cellStyle name="强调文字颜色 1 2 7 2" xfId="1191"/>
    <cellStyle name="_03_长期资产申报表_pbc_Book2(1)_ABC-pbc表20060610－赵静 2 2" xfId="1192"/>
    <cellStyle name="40% - 强调文字颜色 3 14 2" xfId="1193"/>
    <cellStyle name="RevList 2 6" xfId="1194"/>
    <cellStyle name="_03_长期资产申报表_pbc_Book2_股权等_ABC-pbc表20060610－赵静_PBC(CG)-MASTER 2" xfId="1195"/>
    <cellStyle name="60% - 强调文字颜色 3 5 4" xfId="1196"/>
    <cellStyle name="60% - 强调文字颜色 2 2 6 2" xfId="1197"/>
    <cellStyle name="RevList 28 2" xfId="1198"/>
    <cellStyle name="RevList 33 2" xfId="1199"/>
    <cellStyle name="_(中企华)审计评估联合申报明细表.V1 2" xfId="1200"/>
    <cellStyle name="常规 4 3 4 2" xfId="1201"/>
    <cellStyle name="Percent [0.00%] 2 7" xfId="1202"/>
    <cellStyle name="40% - 强调文字颜色 6 2 2 2 2" xfId="1203"/>
    <cellStyle name="常规 5 6 2" xfId="1204"/>
    <cellStyle name="_03_长期资产申报表_pbc_Book2 (2)_原ABC-pbc表_PBC(CG)-MASTER 2" xfId="1205"/>
    <cellStyle name="_03_长期资产申报表_pbc_pbc-汇总LAST2_原ABC-pbc表_PBC(CG)-MASTER 2 2" xfId="1206"/>
    <cellStyle name="RevList 2 6 2" xfId="1207"/>
    <cellStyle name="_03_长期资产申报表_pbc_Book2_股权等_ABC-pbc表20060610－赵静_PBC(CG)-MASTER 2 2" xfId="1208"/>
    <cellStyle name="60% - 强调文字颜色 3 5 4 2" xfId="1209"/>
    <cellStyle name="60% - 强调文字颜色 2 2 6 2 2" xfId="1210"/>
    <cellStyle name="_(中企华)审计评估联合申报明细表.V1 2 2" xfId="1211"/>
    <cellStyle name="常规 5 6 2 2" xfId="1212"/>
    <cellStyle name="_03_长期资产申报表_pbc_Book2 (2)_原ABC-pbc表_PBC(CG)-MASTER 2 2" xfId="1213"/>
    <cellStyle name="_long term loan - others 300504_Shenhua PBC package 050530_评估明细表(新准则)电力" xfId="1214"/>
    <cellStyle name="RevList 4 2 2 2" xfId="1215"/>
    <cellStyle name="常规 2 4 2 2 5" xfId="1216"/>
    <cellStyle name="_03_长期资产申报表_pbc_Book2 (2)_原ABC-pbc表" xfId="1217"/>
    <cellStyle name="_01新航本部评估表-516" xfId="1218"/>
    <cellStyle name="20% - 强调文字颜色 2 6 2" xfId="1219"/>
    <cellStyle name="好 5 3 2" xfId="1220"/>
    <cellStyle name="常规 63 2" xfId="1221"/>
    <cellStyle name="常规 58 2" xfId="1222"/>
    <cellStyle name="_028-01湘潭分院（收益法）调查表-含财务费用_From Audrey to Norma" xfId="1223"/>
    <cellStyle name="常规 63 2 2" xfId="1224"/>
    <cellStyle name="常规 58 2 2" xfId="1225"/>
    <cellStyle name="_028-01湘潭分院（收益法）调查表-含财务费用_From Audrey to Norma 2" xfId="1226"/>
    <cellStyle name="_028-01湘潭分院（收益法）调查表-含财务费用_From Audrey to Norma_设备评估表(运宏) 2" xfId="1227"/>
    <cellStyle name="千位分隔[0] 2 2 2 2 4 3" xfId="1228"/>
    <cellStyle name="60% - 强调文字颜色 6 2" xfId="1229"/>
    <cellStyle name="60% 吭 强调文字颜色 6 2" xfId="1230"/>
    <cellStyle name="_03_长期资产申报表_pbc_Book2 (2)_PBC(CG)-MASTER 2 2" xfId="1231"/>
    <cellStyle name="_03_长期资产申报表_pbc_Book2 (2)_股权等_PBC(CG)-MASTER_PBC(CG)-MASTER 2 2" xfId="1232"/>
    <cellStyle name="_028-01湘潭分院（收益法）调查表-含财务费用_Intercom" xfId="1233"/>
    <cellStyle name="常规 10 5 2" xfId="1234"/>
    <cellStyle name="Normal - Style1 8 8" xfId="1235"/>
    <cellStyle name="_03_长期资产申报表_pbc_ABC-pbc表20060610" xfId="1236"/>
    <cellStyle name="20% - 强调文字颜色 4 4 7" xfId="1237"/>
    <cellStyle name="Calc Units (1)" xfId="1238"/>
    <cellStyle name="_028-01湘潭分院（收益法）调查表-含财务费用_Intercom 2" xfId="1239"/>
    <cellStyle name="40% - 强调文字颜色 5 2 11" xfId="1240"/>
    <cellStyle name="_03_长期资产申报表_ABC-pbc表20060610" xfId="1241"/>
    <cellStyle name="20% - 强调文字颜色 3 3 2 2 2 3" xfId="1242"/>
    <cellStyle name="钎霖_!!!GO" xfId="1243"/>
    <cellStyle name="_ET_STYLE_NoName_00__电子设备_1" xfId="1244"/>
    <cellStyle name="Linked Cells 5 9 2" xfId="1245"/>
    <cellStyle name="_IAS Adjustments021231_CCB.HO.New TB template.CCB PRC IAS Sorting.040223 trial run_CCB.Dec03AuditPack.GL.V2" xfId="1246"/>
    <cellStyle name="40% - 强调文字颜色 4 3 5 3" xfId="1247"/>
    <cellStyle name="_028-01湘潭分院（收益法）调查表-含财务费用_Intercom_设备评估表(运宏)" xfId="1248"/>
    <cellStyle name="40% - 强调文字颜色 3 2 13 2" xfId="1249"/>
    <cellStyle name="40% - 强调文字颜色 2 4" xfId="1250"/>
    <cellStyle name="差_常用设备原值" xfId="1251"/>
    <cellStyle name="差_20110112-井巷工程(经李部审） 4" xfId="1252"/>
    <cellStyle name="_CBRE明细表 8 2" xfId="1253"/>
    <cellStyle name="_028-01湘潭分院（收益法）调查表-含财务费用_附件6：收益现值法评估明细表-Eunis" xfId="1254"/>
    <cellStyle name="60% - 强调文字颜色 3 4 7" xfId="1255"/>
    <cellStyle name="40% - 强调文字颜色 2 4 2" xfId="1256"/>
    <cellStyle name="差_20110112-井巷工程(经李部审） 4 2" xfId="1257"/>
    <cellStyle name="差_常用设备原值 2" xfId="1258"/>
    <cellStyle name="_028-01湘潭分院（收益法）调查表-含财务费用_附件6：收益现值法评估明细表-Eunis 2" xfId="1259"/>
    <cellStyle name="style2 2 13" xfId="1260"/>
    <cellStyle name="_028-01湘潭分院（收益法）调查表-含财务费用_附件6：收益现值法评估明细表-Eunis_设备评估表(运宏)" xfId="1261"/>
    <cellStyle name="Percent[2] 2 13" xfId="1262"/>
    <cellStyle name="20% - 强调文字颜色 2 2 8" xfId="1263"/>
    <cellStyle name="常规 2 2 2 2 2 2 2 3" xfId="1264"/>
    <cellStyle name="_03_长期资产申报表_pbc_Book2 (2)_股权等 2 2" xfId="1265"/>
    <cellStyle name="_028-01湘潭分院（收益法）调查表-含财务费用_附件6：收益现值法评估明细表-Eunis_设备评估表(运宏) 2" xfId="1266"/>
    <cellStyle name="20% - 强调文字颜色 2 2 8 2" xfId="1267"/>
    <cellStyle name="公司标准表 3 6" xfId="1268"/>
    <cellStyle name="_03_长期资产申报表_pbc_pbc-汇总LAST3_原ABC-pbc表_PBC(CG)-MASTER" xfId="1269"/>
    <cellStyle name="_03_长期资产申报表_pbc_pbc-汇总LAST1_ABC-pbc表20060610_PBC(CG)-MASTER 2" xfId="1270"/>
    <cellStyle name="20% - 强调文字颜色 1 2 2 4" xfId="1271"/>
    <cellStyle name="_03_长期资产申报表_pbc_Book2wu_ABC-pbc表20060610_PBC(CG)-MASTER_PBC(CG)-MASTER 2" xfId="1272"/>
    <cellStyle name="_028-01湘潭分院（收益法）调查表-含财务费用_设备评估表(运宏)" xfId="1273"/>
    <cellStyle name="Currency [00] 3" xfId="1274"/>
    <cellStyle name="解释性文本 2 5" xfId="1275"/>
    <cellStyle name="_03_长期资产申报表_pbc_pbc-2版（附表）maqiang_股权等_ABC-pbc表20060610_PBC(CG)-MASTER_PBC(CG)-MASTER 2 2" xfId="1276"/>
    <cellStyle name="20% - 强调文字颜色 6 3 6 2" xfId="1277"/>
    <cellStyle name="Currency$[0] 7" xfId="1278"/>
    <cellStyle name="60% - 强调文字颜色 3 4 3 3" xfId="1279"/>
    <cellStyle name="_03_长期资产申报表_pbc_Book2(1)_股权等_原ABC-pbc表" xfId="1280"/>
    <cellStyle name="公司标准表 3 6 2" xfId="1281"/>
    <cellStyle name="好_常用设备原值" xfId="1282"/>
    <cellStyle name="_03_长期资产申报表_pbc_pbc-汇总LAST3_原ABC-pbc表_PBC(CG)-MASTER 2" xfId="1283"/>
    <cellStyle name="注释 28" xfId="1284"/>
    <cellStyle name="注释 33" xfId="1285"/>
    <cellStyle name="常规 7 6 3" xfId="1286"/>
    <cellStyle name="_03_长期资产申报表_pbc_pbc-汇总LAST1_ABC-pbc表20060610_PBC(CG)-MASTER 2 2" xfId="1287"/>
    <cellStyle name="好 29" xfId="1288"/>
    <cellStyle name="标题 7 2" xfId="1289"/>
    <cellStyle name="40% - 强调文字颜色 3 2 22" xfId="1290"/>
    <cellStyle name="40% - 强调文字颜色 3 2 17" xfId="1291"/>
    <cellStyle name="_03_长期资产申报表_pbc_Book2wu_ABC-pbc表20060610_PBC(CG)-MASTER_PBC(CG)-MASTER 2 2" xfId="1292"/>
    <cellStyle name="千位分隔 10 18" xfId="1293"/>
    <cellStyle name="_028-01湘潭分院（收益法）调查表-含财务费用_设备评估表(运宏) 2" xfId="1294"/>
    <cellStyle name="千位分隔[0] 2 4" xfId="1295"/>
    <cellStyle name="_03_长期资产申报表_pbc_Book2(1)_股权等_原ABC-pbc表 2" xfId="1296"/>
    <cellStyle name="标题 8 3" xfId="1297"/>
    <cellStyle name="20% - 强调文字颜色 6 2 12 2" xfId="1298"/>
    <cellStyle name="强调文字颜色 2 3 2 2" xfId="1299"/>
    <cellStyle name="_电信项目资产评估调查表06.4.30（收益法）-信息公司_附件6：收益现值法评估明细表-Eunis_设备评估表(运宏)" xfId="1300"/>
    <cellStyle name="_02-齐齐哈尔" xfId="1301"/>
    <cellStyle name="20% - 强调文字颜色 2 2 18" xfId="1302"/>
    <cellStyle name="输入 2" xfId="1303"/>
    <cellStyle name="常规 2 8" xfId="1304"/>
    <cellStyle name="_CCB.HO.2003 Jnl summary by jnl.Gl.specific for HO branch_CCB.HO.2003 Jnl summary by jnl.GL PRC 60-80.031221rev" xfId="1305"/>
    <cellStyle name="_ET_STYLE_NoName_00__科宁公司（成本法）" xfId="1306"/>
    <cellStyle name="常规 2 4 2 8" xfId="1307"/>
    <cellStyle name="_03_长期资产申报表_pbc 2" xfId="1308"/>
    <cellStyle name="60% - 强调文字颜色 6 3 2 4" xfId="1309"/>
    <cellStyle name="_03_长期资产申报表 2" xfId="1310"/>
    <cellStyle name="60% - 强调文字颜色 5 4" xfId="1311"/>
    <cellStyle name="_03_长期资产申报表_pbc 2 2" xfId="1312"/>
    <cellStyle name="_03_长期资产申报表 2 2" xfId="1313"/>
    <cellStyle name="wrap" xfId="1314"/>
    <cellStyle name="0,0_x000d__x000a_NA_x000d__x000a_ 27" xfId="1315"/>
    <cellStyle name="常规 10 5 2 2" xfId="1316"/>
    <cellStyle name="Normal - Style1 8 8 2" xfId="1317"/>
    <cellStyle name="_03_长期资产申报表_pbc_ABC-pbc表20060610 2" xfId="1318"/>
    <cellStyle name="Input [yellow] 3 3" xfId="1319"/>
    <cellStyle name="Euro 12" xfId="1320"/>
    <cellStyle name="40% - 强调文字颜色 5 2 11 2" xfId="1321"/>
    <cellStyle name="_03_长期资产申报表_ABC-pbc表20060610 2" xfId="1322"/>
    <cellStyle name="_03_长期资产申报表_pbc_ABC-pbc表20060610 2 2" xfId="1323"/>
    <cellStyle name="20% - 强调文字颜色 1 4 3 3" xfId="1324"/>
    <cellStyle name="Currency$[2] 7" xfId="1325"/>
    <cellStyle name="_03_长期资产申报表_ABC-pbc表20060610 2 2" xfId="1326"/>
    <cellStyle name="Input Cells 9 6 2" xfId="1327"/>
    <cellStyle name="20% - 强调文字颜色 1 7 3" xfId="1328"/>
    <cellStyle name="常规 10 12" xfId="1329"/>
    <cellStyle name="60% - 强调文字颜色 6 10" xfId="1330"/>
    <cellStyle name="好 2 14" xfId="1331"/>
    <cellStyle name="_03_长期资产申报表_pbc_ABC-pbc表20060610_PBC(CG)-MASTER_PBC(CG)-MASTER 2 2" xfId="1332"/>
    <cellStyle name="_03_长期资产申报表_ABC-pbc表20060610_PBC(CG)-MASTER_PBC(CG)-MASTER 2 2" xfId="1333"/>
    <cellStyle name="_CCB.HO.2003 Jnl summary by jnl.GL PRC 34-40.031221 2" xfId="1334"/>
    <cellStyle name="常规 10 4 2" xfId="1335"/>
    <cellStyle name="Normal - Style1 7 8" xfId="1336"/>
    <cellStyle name="20% - 强调文字颜色 4 3 7" xfId="1337"/>
    <cellStyle name="_03_长期资产申报表_pbc_ABC-pbc表20060610－赵静" xfId="1338"/>
    <cellStyle name="20% - 强调文字颜色 4 3 2 5" xfId="1339"/>
    <cellStyle name="_03_长期资产申报表_ABC-pbc表20060610－赵静" xfId="1340"/>
    <cellStyle name="RevList 6 3 3 2" xfId="1341"/>
    <cellStyle name="_KPMG original version_审计评估联合申报明细表－GG 2" xfId="1342"/>
    <cellStyle name="_CBRE明细表 2 6" xfId="1343"/>
    <cellStyle name="_CCB.HO.2003 Jnl summary by jnl.GL PRC 34-40.031221 2 2" xfId="1344"/>
    <cellStyle name="Input [yellow] 23" xfId="1345"/>
    <cellStyle name="Input [yellow] 18" xfId="1346"/>
    <cellStyle name="60% - 强调文字颜色 1 4 4 3" xfId="1347"/>
    <cellStyle name="_03_长期资产申报表_pbc_ABC-pbc表20060610－赵静 2" xfId="1348"/>
    <cellStyle name="常规 9 4" xfId="1349"/>
    <cellStyle name="c_GB MODEL 083103 PRC  V3 w product mix change" xfId="1350"/>
    <cellStyle name="40% - 强调文字颜色 1 5" xfId="1351"/>
    <cellStyle name="好_主要设备询价表（塔城） 22" xfId="1352"/>
    <cellStyle name="好_主要设备询价表（塔城） 17" xfId="1353"/>
    <cellStyle name="_CBRE明细表 7 3" xfId="1354"/>
    <cellStyle name="_03_长期资产申报表_ABC-pbc表20060610－赵静 2" xfId="1355"/>
    <cellStyle name="_KPMG original version_审计评估联合申报明细表－GG 2 2" xfId="1356"/>
    <cellStyle name="_03_长期资产申报表_pbc_ABC-pbc表20060610－赵静 2 2" xfId="1357"/>
    <cellStyle name="常规 9 4 2" xfId="1358"/>
    <cellStyle name="差_山西煤炭进出口集团左权鑫顺煤业有限公司资产评估表 9" xfId="1359"/>
    <cellStyle name="40% - 强调文字颜色 1 5 2" xfId="1360"/>
    <cellStyle name="_03_长期资产申报表_ABC-pbc表20060610－赵静 2 2" xfId="1361"/>
    <cellStyle name="40% - 强调文字颜色 6 3 2 2 2 3" xfId="1362"/>
    <cellStyle name="_03_长期资产申报表_pbc_ABC-pbc表20060610－赵静_PBC(CG)-MASTER 2" xfId="1363"/>
    <cellStyle name="20% - 强调文字颜色 3 2 18 2" xfId="1364"/>
    <cellStyle name="百分比 10" xfId="1365"/>
    <cellStyle name="20% - 强调文字颜色 2 3 3 2 2" xfId="1366"/>
    <cellStyle name="_03_长期资产申报表_ABC-pbc表20060610－赵静_PBC(CG)-MASTER 2" xfId="1367"/>
    <cellStyle name="20% - 强调文字颜色 1 5 6" xfId="1368"/>
    <cellStyle name="_03_长期资产申报表_Book2222222222222222222222222222222222222222222222222" xfId="1369"/>
    <cellStyle name="Currency$[0] 21" xfId="1370"/>
    <cellStyle name="Currency$[0] 16" xfId="1371"/>
    <cellStyle name="Input Cells 6 10" xfId="1372"/>
    <cellStyle name="_03_长期资产申报表_pbc_pbc-汇总LAST1_股权等_PBC(CG)-MASTER_PBC(CG)-MASTER 2 2" xfId="1373"/>
    <cellStyle name="Currency$[0] 2 2 3" xfId="1374"/>
    <cellStyle name="百分比 5 2 3" xfId="1375"/>
    <cellStyle name="_03_长期资产申报表_pbc_Book2(1)_ABC-pbc表20060610 2 2" xfId="1376"/>
    <cellStyle name="_03_长期资产申报表_Book2222222222222222222222222222222222222222222222222_ABC-pbc表20060610 2 2" xfId="1377"/>
    <cellStyle name="Linked Cells 7 3" xfId="1378"/>
    <cellStyle name="40% - 强调文字颜色 6 3 2 2 4" xfId="1379"/>
    <cellStyle name="_03_长期资产申报表_Book2222222222222222222222222222222222222222222222222_PBC(CG)-MASTER 2" xfId="1380"/>
    <cellStyle name="20% - 强调文字颜色 5 4 2 4" xfId="1381"/>
    <cellStyle name="_03_长期资产申报表_pbc_Book2(1)_原ABC-pbc表_PBC(CG)-MASTER 2" xfId="1382"/>
    <cellStyle name="60% - 强调文字颜色 3 2 2 4" xfId="1383"/>
    <cellStyle name="_03_长期资产申报表_Book2222222222222222222222222222222222222222222222222_ABC-pbc表20060610_PBC(CG)-MASTER" xfId="1384"/>
    <cellStyle name="常规 2 2 2 2 3 3" xfId="1385"/>
    <cellStyle name="_03_长期资产申报表_pbc_Book2(1)_原ABC-pbc表_PBC(CG)-MASTER 2 2" xfId="1386"/>
    <cellStyle name="_03_长期资产申报表_Book2222222222222222222222222222222222222222222222222_ABC-pbc表20060610_PBC(CG)-MASTER 2" xfId="1387"/>
    <cellStyle name="_03_长期资产申报表_pbc_pbc-汇总LAST1_PBC(CG)-MASTER_PBC(CG)-MASTER" xfId="1388"/>
    <cellStyle name="_03_长期资产申报表_Book2222222222222222222222222222222222222222222222222_ABC-pbc表20060610_PBC(CG)-MASTER 2 2" xfId="1389"/>
    <cellStyle name="_03_长期资产申报表_pbc_pbc-汇总LAST1_PBC(CG)-MASTER_PBC(CG)-MASTER 2" xfId="1390"/>
    <cellStyle name="_03_长期资产申报表_Book2222222222222222222222222222222222222222222222222_ABC-pbc表20060610_PBC(CG)-MASTER_PBC(CG)-MASTER 2 2" xfId="1391"/>
    <cellStyle name="千位分隔 10 2 7" xfId="1392"/>
    <cellStyle name="InputArea 5 2" xfId="1393"/>
    <cellStyle name="60% - 强调文字颜色 4 2 7 2" xfId="1394"/>
    <cellStyle name="40% - 强调文字颜色 3 2 2 2" xfId="1395"/>
    <cellStyle name="40% - 强调文字颜色 3 2 12" xfId="1396"/>
    <cellStyle name="_03_长期资产申报表_Book2222222222222222222222222222222222222222222222222_ABC-pbc表20060610－赵静" xfId="1397"/>
    <cellStyle name="60% - 强调文字颜色 6 4 4 2 2" xfId="1398"/>
    <cellStyle name="_03_长期资产申报表_pbc_Book2 (2)_股权等_原ABC-pbc表_PBC(CG)-MASTER 2 2" xfId="1399"/>
    <cellStyle name="_03_长期资产申报表_pbc_Book2_ABC-pbc表20060610－赵静 2 2" xfId="1400"/>
    <cellStyle name="_03_长期资产申报表_pbc_Book2222222222222222222222222222222222222222222222222_ABC-pbc表20060610－赵静_PBC(CG)-MASTER" xfId="1401"/>
    <cellStyle name="_IAS Adjustments021231_CCB.GLAudit Package.040114_CCB.Dec03AuditPack.GL.V2" xfId="1402"/>
    <cellStyle name="_PRC Adjustments 021231_CCB.GLAudit Package.040114_CCB.Dec03AuditPack.GL.V2 2 2" xfId="1403"/>
    <cellStyle name="_03_长期资产申报表_Book2222222222222222222222222222222222222222222222222_ABC-pbc表20060610－赵静_PBC(CG)-MASTER" xfId="1404"/>
    <cellStyle name="_03_长期资产申报表_Book2222222222222222222222222222222222222222222222222_ABC-pbc表20060610－赵静_PBC(CG)-MASTER 2" xfId="1405"/>
    <cellStyle name="20% - 强调文字颜色 2 5 5" xfId="1406"/>
    <cellStyle name="_IAS Adjustments021231_CCB.GLAudit Package.040114_CCB.Dec03AuditPack.GL.V2 2" xfId="1407"/>
    <cellStyle name="_03_长期资产申报表_pbc_pbc-2版（附表）maqiang_股权等_原ABC-pbc表" xfId="1408"/>
    <cellStyle name="Linked Cells 7 3 2" xfId="1409"/>
    <cellStyle name="_03_长期资产申报表_Book2222222222222222222222222222222222222222222222222_PBC(CG)-MASTER 2 2" xfId="1410"/>
    <cellStyle name="标题 2 3 6" xfId="1411"/>
    <cellStyle name="千位分隔 5 2 2 7" xfId="1412"/>
    <cellStyle name="常规 14 5 2 2" xfId="1413"/>
    <cellStyle name="_03_长期资产申报表_pbc-汇总_股权等_ABC-pbc表20060610－赵静" xfId="1414"/>
    <cellStyle name="_03_长期资产申报表_Book2222222222222222222222222222222222222222222222222_PBC(CG)-MASTER_PBC(CG)-MASTER" xfId="1415"/>
    <cellStyle name="常规 2 4 2 2 6" xfId="1416"/>
    <cellStyle name="常规 27 5 2" xfId="1417"/>
    <cellStyle name="常规 32 5 2" xfId="1418"/>
    <cellStyle name="_1" xfId="1419"/>
    <cellStyle name="60% - 强调文字颜色 3 2 20" xfId="1420"/>
    <cellStyle name="60% - 强调文字颜色 3 2 15" xfId="1421"/>
    <cellStyle name="百分比 6 19" xfId="1422"/>
    <cellStyle name="_03_长期资产申报表_Book2222222222222222222222222222222222222222222222222_PBC(CG)-MASTER_PBC(CG)-MASTER 2" xfId="1423"/>
    <cellStyle name="_03_长期资产申报表_pbc_Book2(1)_股权等_PBC(CG)-MASTER" xfId="1424"/>
    <cellStyle name="60% - 强调文字颜色 3 2 20 2" xfId="1425"/>
    <cellStyle name="60% - 强调文字颜色 3 2 15 2" xfId="1426"/>
    <cellStyle name="_03_长期资产申报表_Book2222222222222222222222222222222222222222222222222_PBC(CG)-MASTER_PBC(CG)-MASTER 2 2" xfId="1427"/>
    <cellStyle name="_03_长期资产申报表_pbc_Book2(1)_股权等_PBC(CG)-MASTER 2" xfId="1428"/>
    <cellStyle name="千位分隔 4 4 2" xfId="1429"/>
    <cellStyle name="标题 4 3 4 2" xfId="1430"/>
    <cellStyle name="_03_长期资产申报表_Book2222222222222222222222222222222222222222222222222_原ABC-pbc表" xfId="1431"/>
    <cellStyle name="_03_长期资产申报表_pbc_Worksheet in   pbc-汇总LAST_股权等_ABC-pbc表20060610" xfId="1432"/>
    <cellStyle name="千位分隔 4 4 2 2" xfId="1433"/>
    <cellStyle name="公司标准表 2 2 5" xfId="1434"/>
    <cellStyle name="标题 4 3 4 2 2" xfId="1435"/>
    <cellStyle name="_03_长期资产申报表_Book2222222222222222222222222222222222222222222222222_原ABC-pbc表 2" xfId="1436"/>
    <cellStyle name="_PRC Adjustments 021231_CCB.HO.New TB template.IAS Sorting.040210_CCB.Dec03AuditPack.GL.V2 2" xfId="1437"/>
    <cellStyle name="_03_长期资产申报表_Book2222222222222222222222222222222222222222222222222_原ABC-pbc表_PBC(CG)-MASTER 2" xfId="1438"/>
    <cellStyle name="_CCB.HO.2003 Jnl summary by jnl.GL PRC 11&amp;12&amp;68.031221 2 2 2" xfId="1439"/>
    <cellStyle name="Percent[0] 2 14" xfId="1440"/>
    <cellStyle name="0,0_x000d__x000a_NA_x000d__x000a_ 2 5" xfId="1441"/>
    <cellStyle name="计算 5 3" xfId="1442"/>
    <cellStyle name="_PRC Adjustments 021231_CCB.HO.New TB template.IAS Sorting.040210_CCB.Dec03AuditPack.GL.V2 2 2" xfId="1443"/>
    <cellStyle name="1 3" xfId="1444"/>
    <cellStyle name="_03_长期资产申报表_Book2222222222222222222222222222222222222222222222222_原ABC-pbc表_PBC(CG)-MASTER 2 2" xfId="1445"/>
    <cellStyle name="_03_长期资产申报表_PBC(CG)-MASTER_PBC(CG)-MASTER 2 2" xfId="1446"/>
    <cellStyle name="PSChar 9" xfId="1447"/>
    <cellStyle name="Currency$[2] 14" xfId="1448"/>
    <cellStyle name="40% - 强调文字颜色 5 2 4 2 2" xfId="1449"/>
    <cellStyle name="_03_长期资产申报表_pbc_Worksheet in   pbc-汇总LAST_股权等_原ABC-pbc表" xfId="1450"/>
    <cellStyle name="_03_长期资产申报表_pbc_Book2(1)_原ABC-pbc表 2 2" xfId="1451"/>
    <cellStyle name="_03_长期资产申报表_pbc_Book2" xfId="1452"/>
    <cellStyle name="60% - 强调文字颜色 6 2 8" xfId="1453"/>
    <cellStyle name="好 2 3 3" xfId="1454"/>
    <cellStyle name="_03_长期资产申报表_pbc_Book2 (2)" xfId="1455"/>
    <cellStyle name="40% - 强调文字颜色 5 2 3" xfId="1456"/>
    <cellStyle name="_03_长期资产申报表_pbc_Book2 (2)_股权等_PBC(CG)-MASTER" xfId="1457"/>
    <cellStyle name="常规 3 2 2 4" xfId="1458"/>
    <cellStyle name="常规 2 11 3" xfId="1459"/>
    <cellStyle name="60% - 强调文字颜色 6 2 8 2" xfId="1460"/>
    <cellStyle name="好_案例1-掘进机 10" xfId="1461"/>
    <cellStyle name="_03_长期资产申报表_pbc_Book2 (2) 2" xfId="1462"/>
    <cellStyle name="40% - 强调文字颜色 5 2 3 2" xfId="1463"/>
    <cellStyle name="_03_长期资产申报表_pbc_Book2 (2)_股权等_PBC(CG)-MASTER 2" xfId="1464"/>
    <cellStyle name="40% - 强调文字颜色 5 2 3 2 2" xfId="1465"/>
    <cellStyle name="_03_长期资产申报表_pbc_Book2 (2)_股权等_PBC(CG)-MASTER 2 2" xfId="1466"/>
    <cellStyle name="_暖水泉房屋类照片" xfId="1467"/>
    <cellStyle name="_03_长期资产申报表_pbc_Book2 (2) 2 2" xfId="1468"/>
    <cellStyle name="千位分隔 3 3 2 21" xfId="1469"/>
    <cellStyle name="千位分隔 3 3 2 16" xfId="1470"/>
    <cellStyle name="60% - 强调文字颜色 6 2 4" xfId="1471"/>
    <cellStyle name="60% - 强调文字颜色 2 5 3 2" xfId="1472"/>
    <cellStyle name="_03_长期资产申报表_pbc_Worksheet in   pbc-汇总LAST_ABC-pbc表20060610－赵静_PBC(CG)-MASTER" xfId="1473"/>
    <cellStyle name="_03_长期资产申报表_pbc_Book2 (2)_ABC-pbc表20060610 2" xfId="1474"/>
    <cellStyle name="_03_长期资产申报表_pbc_Book2 (2)_ABC-pbc表20060610 2 2" xfId="1475"/>
    <cellStyle name="Percent [2] 2 6" xfId="1476"/>
    <cellStyle name="0.00%" xfId="1477"/>
    <cellStyle name="_03_长期资产申报表_pbc_Worksheet in   pbc-汇总LAST_ABC-pbc表20060610－赵静_PBC(CG)-MASTER 2" xfId="1478"/>
    <cellStyle name="60% - 强调文字颜色 6 2 4 2" xfId="1479"/>
    <cellStyle name="_03_长期资产申报表_pbc_Book2(1)_ABC-pbc表20060610－赵静_PBC(CG)-MASTER 2" xfId="1480"/>
    <cellStyle name="_KPMG original version_附件1：审计评估联合申报明细表" xfId="1481"/>
    <cellStyle name="40% - 强调文字颜色 6 4 2 2 2" xfId="1482"/>
    <cellStyle name="Input [yellow] 2 2 3" xfId="1483"/>
    <cellStyle name="20% - 强调文字颜色 1 3 2 4" xfId="1484"/>
    <cellStyle name="_03_长期资产申报表_pbc_Book2 (2)_ABC-pbc表20060610_PBC(CG)-MASTER" xfId="1485"/>
    <cellStyle name="_03_长期资产申报表_pbc_Book2(1)_ABC-pbc表20060610－赵静_PBC(CG)-MASTER 2 2" xfId="1486"/>
    <cellStyle name="_KPMG original version_附件1：审计评估联合申报明细表 2" xfId="1487"/>
    <cellStyle name="超链接 2 2 9" xfId="1488"/>
    <cellStyle name="_03_长期资产申报表_pbc_Book2 (2)_ABC-pbc表20060610_PBC(CG)-MASTER 2" xfId="1489"/>
    <cellStyle name="_03_长期资产申报表_pbc_Book2 (2)_ABC-pbc表20060610_PBC(CG)-MASTER 2 2" xfId="1490"/>
    <cellStyle name="price" xfId="1491"/>
    <cellStyle name="_三九集团收益法调查表（2006年9月）_科宁公司（成本法）" xfId="1492"/>
    <cellStyle name="_03_长期资产申报表_pbc_替换第二版_ABC-pbc表20060610－赵静 2 2" xfId="1493"/>
    <cellStyle name="_03_长期资产申报表_pbc_Book2 (2)_ABC-pbc表20060610_PBC(CG)-MASTER_PBC(CG)-MASTER" xfId="1494"/>
    <cellStyle name="常规 3 3 2 3" xfId="1495"/>
    <cellStyle name="_03_长期资产申报表_pbc_Book2 (2)_ABC-pbc表20060610_PBC(CG)-MASTER_PBC(CG)-MASTER 2" xfId="1496"/>
    <cellStyle name="差_张家口主要设备询价表 16" xfId="1497"/>
    <cellStyle name="差_张家口主要设备询价表 21" xfId="1498"/>
    <cellStyle name="强调文字颜色 4 4 2 2 2" xfId="1499"/>
    <cellStyle name="_03_长期资产申报表_pbc_Book2 (2)_ABC-pbc表20060610_PBC(CG)-MASTER_PBC(CG)-MASTER 2 2" xfId="1500"/>
    <cellStyle name="_03_长期资产申报表_pbc_Book2 (2)_ABC-pbc表20060610－赵静 2" xfId="1501"/>
    <cellStyle name="好_20110112-井巷工程(经李部审） 4 2 2" xfId="1502"/>
    <cellStyle name="计算 2 4 2" xfId="1503"/>
    <cellStyle name="60% - 强调文字颜色 2 2 12" xfId="1504"/>
    <cellStyle name="_03_长期资产申报表_pbc_Book2(1)_原ABC-pbc表" xfId="1505"/>
    <cellStyle name="_03_长期资产申报表_pbc_Book2 (2)_ABC-pbc表20060610－赵静 2 2" xfId="1506"/>
    <cellStyle name="计算 2 4 2 2" xfId="1507"/>
    <cellStyle name="60% - 强调文字颜色 2 2 12 2" xfId="1508"/>
    <cellStyle name="_03_长期资产申报表_pbc_Worksheet in   pbc-汇总LAST_PBC(CG)-MASTER 2" xfId="1509"/>
    <cellStyle name="_03_长期资产申报表_pbc_Book2 (2)_ABC-pbc表20060610－赵静_PBC(CG)-MASTER" xfId="1510"/>
    <cellStyle name="_03_长期资产申报表_pbc_Worksheet in   pbc-汇总LAST_PBC(CG)-MASTER 2 2" xfId="1511"/>
    <cellStyle name="_03_长期资产申报表_pbc_Book2 (2)_ABC-pbc表20060610－赵静_PBC(CG)-MASTER 2" xfId="1512"/>
    <cellStyle name="千位分隔 7 18" xfId="1513"/>
    <cellStyle name="千位分隔 7 23" xfId="1514"/>
    <cellStyle name="_03_长期资产申报表_pbc_Book2 (2)_ABC-pbc表20060610－赵静_PBC(CG)-MASTER 2 2" xfId="1515"/>
    <cellStyle name="常规 10 3 2" xfId="1516"/>
    <cellStyle name="20% - 强调文字颜色 4 2 7" xfId="1517"/>
    <cellStyle name="Normal - Style1 6 8" xfId="1518"/>
    <cellStyle name="_03_长期资产申报表_pbc_pbc-汇总LAST_原ABC-pbc表_PBC(CG)-MASTER 2" xfId="1519"/>
    <cellStyle name="常规 17 3 2 4" xfId="1520"/>
    <cellStyle name="常规 22 3 2 4" xfId="1521"/>
    <cellStyle name="_03_长期资产申报表_pbc_Book2 (2)_股权等_PBC(CG)-MASTER_PBC(CG)-MASTER" xfId="1522"/>
    <cellStyle name="RevList 7 7 2" xfId="1523"/>
    <cellStyle name="常规 17 6 3" xfId="1524"/>
    <cellStyle name="_03_长期资产申报表_pbc_Book2 (2)_PBC(CG)-MASTER" xfId="1525"/>
    <cellStyle name="40% - 强调文字颜色 1 2 21" xfId="1526"/>
    <cellStyle name="40% - 强调文字颜色 1 2 16" xfId="1527"/>
    <cellStyle name="_03_长期资产申报表_pbc_Book2 (2)_PBC(CG)-MASTER_PBC(CG)-MASTER" xfId="1528"/>
    <cellStyle name="标题 6 3 3" xfId="1529"/>
    <cellStyle name="汇总 12 2" xfId="1530"/>
    <cellStyle name="20% - 强调文字颜色 3 2 5 4" xfId="1531"/>
    <cellStyle name="_03_长期资产申报表_pbc_Book2 (2)_PBC(CG)-MASTER_PBC(CG)-MASTER 2" xfId="1532"/>
    <cellStyle name="_03_长期资产申报表_pbc_Book2 (2)_股权等" xfId="1533"/>
    <cellStyle name="_03_长期资产申报表_pbc_Book2 (2)_股权等 2" xfId="1534"/>
    <cellStyle name="_03_长期资产申报表_pbc_Book2 (2)_股权等_ABC-pbc表20060610" xfId="1535"/>
    <cellStyle name="NORAML2" xfId="1536"/>
    <cellStyle name="{Comma} 2" xfId="1537"/>
    <cellStyle name="_03_长期资产申报表_pbc_Book2 (2)_股权等_ABC-pbc表20060610 2" xfId="1538"/>
    <cellStyle name="{Comma} 2 2" xfId="1539"/>
    <cellStyle name="_ET_STYLE_NoName_00_ 4 6" xfId="1540"/>
    <cellStyle name="好_国华锡林郭勒设备询价表 9" xfId="1541"/>
    <cellStyle name="_03_长期资产申报表_pbc_Book2 (2)_股权等_ABC-pbc表20060610 2 2" xfId="1542"/>
    <cellStyle name="公司标准表 15" xfId="1543"/>
    <cellStyle name="公司标准表 20" xfId="1544"/>
    <cellStyle name="_03_长期资产申报表_pbc_Book2 (2)_股权等_ABC-pbc表20060610_PBC(CG)-MASTER_PBC(CG)-MASTER" xfId="1545"/>
    <cellStyle name="Input Cells 7 6 3" xfId="1546"/>
    <cellStyle name="_03_长期资产申报表_pbc-汇总_股权等 2" xfId="1547"/>
    <cellStyle name="_03_长期资产申报表_pbc_Book2wu_股权等_原ABC-pbc表 2 2" xfId="1548"/>
    <cellStyle name="_03_长期资产申报表_pbc_Book2 (2)_股权等_ABC-pbc表20060610－赵静 2" xfId="1549"/>
    <cellStyle name="_03_长期资产申报表_pbc_pbc-汇总LAST2_ABC-pbc表20060610_PBC(CG)-MASTER" xfId="1550"/>
    <cellStyle name="20% - 强调文字颜色 4 3 6 3" xfId="1551"/>
    <cellStyle name="千位分隔 8 16" xfId="1552"/>
    <cellStyle name="千位分隔 8 21" xfId="1553"/>
    <cellStyle name="常规 36 2 2 2 2" xfId="1554"/>
    <cellStyle name="_03_长期资产申报表_pbc_Book2 (2)_股权等_原ABC-pbc表 2" xfId="1555"/>
    <cellStyle name="_03_长期资产申报表_pbc_Book2 (2)_股权等_原ABC-pbc表_PBC(CG)-MASTER" xfId="1556"/>
    <cellStyle name="60% - 强调文字颜色 6 4 4" xfId="1557"/>
    <cellStyle name="常规 36 2 2 2 2 2" xfId="1558"/>
    <cellStyle name="20% - 强调文字颜色 6 13" xfId="1559"/>
    <cellStyle name="_03_长期资产申报表_pbc_Book2 (2)_股权等_原ABC-pbc表 2 2" xfId="1560"/>
    <cellStyle name="_03_长期资产申报表_pbc_pbc-汇总LAST2_ABC-pbc表20060610_PBC(CG)-MASTER 2" xfId="1561"/>
    <cellStyle name="_IAS Adjustments021231_CCB.HO.New TB template.PRC Sorting.040210" xfId="1562"/>
    <cellStyle name="60% - 强调文字颜色 6 9" xfId="1563"/>
    <cellStyle name="_03_长期资产申报表_pbc_Book2 2" xfId="1564"/>
    <cellStyle name="60% - 强调文字颜色 6 9 2" xfId="1565"/>
    <cellStyle name="_03_长期资产申报表_pbc_Book2 2 2" xfId="1566"/>
    <cellStyle name="60% - 强调文字颜色 5 9 2" xfId="1567"/>
    <cellStyle name="_03_长期资产申报表_pbc_Book2 3" xfId="1568"/>
    <cellStyle name="_03_长期资产申报表_pbc_Book2(1) 2" xfId="1569"/>
    <cellStyle name="_03_长期资产申报表_pbc_Book2(1)_股权等_ABC-pbc表20060610" xfId="1570"/>
    <cellStyle name="RevList 4 5" xfId="1571"/>
    <cellStyle name="_15-铁道" xfId="1572"/>
    <cellStyle name="Input Cells 12 2 2" xfId="1573"/>
    <cellStyle name="_31-巴彦" xfId="1574"/>
    <cellStyle name="40% - 强调文字颜色 5 4 2 2 2" xfId="1575"/>
    <cellStyle name="_03_长期资产申报表_pbc_Book2(1) 2 2" xfId="1576"/>
    <cellStyle name="_09-伊春" xfId="1577"/>
    <cellStyle name="Linked Cells 6 4" xfId="1578"/>
    <cellStyle name="_03_长期资产申报表_pbc_Book2(1)_股权等_ABC-pbc表20060610 2" xfId="1579"/>
    <cellStyle name="RevList 4 5 2" xfId="1580"/>
    <cellStyle name="_08-七台河" xfId="1581"/>
    <cellStyle name="_03_长期资产申报表_pbc_pbc-汇总LAST1_股权等_PBC(CG)-MASTER_PBC(CG)-MASTER" xfId="1582"/>
    <cellStyle name="Input Cells 2 10" xfId="1583"/>
    <cellStyle name="40% - 强调文字颜色 1 2 19 2" xfId="1584"/>
    <cellStyle name="RevList 7 4 2" xfId="1585"/>
    <cellStyle name="_03_长期资产申报表_pbc_Book2(1)_ABC-pbc表20060610" xfId="1586"/>
    <cellStyle name="_03_长期资产申报表_pbc_pbc-汇总LAST1_股权等_PBC(CG)-MASTER_PBC(CG)-MASTER 2" xfId="1587"/>
    <cellStyle name="_03_长期资产申报表_pbc_Book2(1)_ABC-pbc表20060610 2" xfId="1588"/>
    <cellStyle name="_03_长期资产申报表_pbc_Book2(1)_ABC-pbc表20060610_PBC(CG)-MASTER" xfId="1589"/>
    <cellStyle name="_03_长期资产申报表_pbc_Book2(1)_ABC-pbc表20060610_PBC(CG)-MASTER_PBC(CG)-MASTER 2 2" xfId="1590"/>
    <cellStyle name="计算 5 2 2" xfId="1591"/>
    <cellStyle name="1 2 2" xfId="1592"/>
    <cellStyle name="_03_长期资产申报表_pbc_pbc-汇总LAST2_PBC(CG)-MASTER_PBC(CG)-MASTER 2" xfId="1593"/>
    <cellStyle name="_03_长期资产申报表_pbc_Book2(1)_ABC-pbc表20060610－赵静" xfId="1594"/>
    <cellStyle name="20% - 强调文字颜色 1 6 3 2" xfId="1595"/>
    <cellStyle name="Input Cells 9 5 2 2" xfId="1596"/>
    <cellStyle name="Column Headings" xfId="1597"/>
    <cellStyle name="_03_长期资产申报表_pbc_Book2(1)_ABC-pbc表20060610－赵静_PBC(CG)-MASTER" xfId="1598"/>
    <cellStyle name="好 3 5 2 2" xfId="1599"/>
    <cellStyle name="常规 6 3 4" xfId="1600"/>
    <cellStyle name="40% - 强调文字颜色 6 4 2 2" xfId="1601"/>
    <cellStyle name="_03_长期资产申报表_pbc_Book2222222222222222222222222222222222222222222222222_股权等_ABC-pbc表20060610_PBC(CG)-MASTER_PBC(CG)-MASTER 2 2" xfId="1602"/>
    <cellStyle name="_03_长期资产申报表_pbc_Book2(1)_PBC(CG)-MASTER" xfId="1603"/>
    <cellStyle name="RevList 6 10" xfId="1604"/>
    <cellStyle name="40% - 强调文字颜色 2 4 7" xfId="1605"/>
    <cellStyle name="20% - 强调文字颜色 1 4 2" xfId="1606"/>
    <cellStyle name="_03_长期资产申报表_pbc_Book2(1)_PBC(CG)-MASTER 2" xfId="1607"/>
    <cellStyle name="20% - 强调文字颜色 1 4 2 2" xfId="1608"/>
    <cellStyle name="常规 7 2 3" xfId="1609"/>
    <cellStyle name="_CCB.SZ.item1.journal list.031110.DY" xfId="1610"/>
    <cellStyle name="_03_长期资产申报表_pbc_Book2(1)_PBC(CG)-MASTER_PBC(CG)-MASTER" xfId="1611"/>
    <cellStyle name="_CCB.SZ.item1.journal list.031110.DY 2" xfId="1612"/>
    <cellStyle name="_03_长期资产申报表_pbc_Book2(1)_PBC(CG)-MASTER_PBC(CG)-MASTER 2" xfId="1613"/>
    <cellStyle name="_PBC_3利润表类科目及其他资料04" xfId="1614"/>
    <cellStyle name="20% - 强调文字颜色 6 6 2 3" xfId="1615"/>
    <cellStyle name="_long term loan - others 300504_KPMG original version_附件1：审计评估联合申报明细表" xfId="1616"/>
    <cellStyle name="RevList 7 8 2" xfId="1617"/>
    <cellStyle name="常规 22 7 3" xfId="1618"/>
    <cellStyle name="Input Cells 5 4" xfId="1619"/>
    <cellStyle name="_CCB.SZ.item1.journal list.031110.DY 2 2" xfId="1620"/>
    <cellStyle name="_03_长期资产申报表_pbc_Book2(1)_PBC(CG)-MASTER_PBC(CG)-MASTER 2 2" xfId="1621"/>
    <cellStyle name="_long term loan - others 300504_KPMG original version_附件1：审计评估联合申报明细表 2" xfId="1622"/>
    <cellStyle name="RevList 7 8 2 2" xfId="1623"/>
    <cellStyle name="常规 22 7 3 2" xfId="1624"/>
    <cellStyle name="_03_长期资产申报表_pbc_Book2(1)_股权等" xfId="1625"/>
    <cellStyle name="常规 3 19 3" xfId="1626"/>
    <cellStyle name="检查单元格 3 8" xfId="1627"/>
    <cellStyle name="_估值(DCF)尽职调查预测表(收益法)xin7.23_Intercom" xfId="1628"/>
    <cellStyle name="_03_长期资产申报表_pbc_Book2(1)_股权等 2" xfId="1629"/>
    <cellStyle name="常规 3 19 3 2" xfId="1630"/>
    <cellStyle name="_估值(DCF)尽职调查预测表(收益法)xin7.23_Intercom 2" xfId="1631"/>
    <cellStyle name="_03_长期资产申报表_pbc_Book2(1)_股权等 2 2" xfId="1632"/>
    <cellStyle name="标题 1 4 6" xfId="1633"/>
    <cellStyle name="常规 4 19" xfId="1634"/>
    <cellStyle name="_03_长期资产申报表_pbc_Book2(1)_股权等_ABC-pbc表20060610 2 2" xfId="1635"/>
    <cellStyle name="RevList 4 5 2 2" xfId="1636"/>
    <cellStyle name="_03_长期资产申报表_pbc_Book2(1)_股权等_ABC-pbc表20060610_PBC(CG)-MASTER 2" xfId="1637"/>
    <cellStyle name="_03_长期资产申报表_pbc_Book2(1)_股权等_ABC-pbc表20060610_PBC(CG)-MASTER 2 2" xfId="1638"/>
    <cellStyle name="_03_长期资产申报表_pbc_Worksheet in   pbc-汇总LAST_ABC-pbc表20060610" xfId="1639"/>
    <cellStyle name="_03_长期资产申报表_pbc_Book2(1)_股权等_ABC-pbc表20060610_PBC(CG)-MASTER_PBC(CG)-MASTER 2 2" xfId="1640"/>
    <cellStyle name="常规 6 8 2 2" xfId="1641"/>
    <cellStyle name="0,0_x000d__x000a_NA_x000d__x000a_ 23" xfId="1642"/>
    <cellStyle name="0,0_x000d__x000a_NA_x000d__x000a_ 18" xfId="1643"/>
    <cellStyle name="_03_长期资产申报表_pbc_Book2(1)_股权等_ABC-pbc表20060610－赵静 2" xfId="1644"/>
    <cellStyle name="常规_中航油评估明细表" xfId="1645"/>
    <cellStyle name="60% - 强调文字颜色 3 6 5" xfId="1646"/>
    <cellStyle name="99/12/31" xfId="1647"/>
    <cellStyle name="40% - 强调文字颜色 1 2 2 3" xfId="1648"/>
    <cellStyle name="_03_长期资产申报表_pbc_Book2(1)_股权等_ABC-pbc表20060610－赵静_PBC(CG)-MASTER 2" xfId="1649"/>
    <cellStyle name="好_张家口主要设备询价表 2 2" xfId="1650"/>
    <cellStyle name="_IAS Adjustments021231_CCB.HO.New TB template.IAS Sorting.040210" xfId="1651"/>
    <cellStyle name="_03_长期资产申报表_pbc_Book2(1)_股权等_ABC-pbc表20060610－赵静_PBC(CG)-MASTER 2 2" xfId="1652"/>
    <cellStyle name="_CBRE明细表 11" xfId="1653"/>
    <cellStyle name="_IAS Adjustments021231_CCB.HO.New TB template.IAS Sorting.040210 2" xfId="1654"/>
    <cellStyle name="_03_长期资产申报表_pbc_Book2(1)_股权等_PBC(CG)-MASTER 2 2" xfId="1655"/>
    <cellStyle name="Percent[0] 2 5" xfId="1656"/>
    <cellStyle name="_03_长期资产申报表_pbc_Book2(1)_股权等_PBC(CG)-MASTER_PBC(CG)-MASTER" xfId="1657"/>
    <cellStyle name="60% - 强调文字颜色 5 2 3 5" xfId="1658"/>
    <cellStyle name="_CCB.HEN.Item12.ProfitNAVRecon.031209.LY_CCB.SX.Item12.F.ProfitNAVRecon.031212.MS_CCB.Dec03AuditPack.GL.V2" xfId="1659"/>
    <cellStyle name="_03_长期资产申报表_pbc_Book2(1)_股权等_PBC(CG)-MASTER_PBC(CG)-MASTER 2" xfId="1660"/>
    <cellStyle name="差_20110112-井巷工程(经李部审） 10" xfId="1661"/>
    <cellStyle name="注释 5 2 5" xfId="1662"/>
    <cellStyle name="60% - 强调文字颜色 3 11" xfId="1663"/>
    <cellStyle name="Input Cells 2 2 7" xfId="1664"/>
    <cellStyle name="40% - 强调文字颜色 2 10" xfId="1665"/>
    <cellStyle name="_03_长期资产申报表_pbc_Book2wu_股权等_PBC(CG)-MASTER" xfId="1666"/>
    <cellStyle name="_AC00-E-0706_AC00-F-080930" xfId="1667"/>
    <cellStyle name="40% - Accent2" xfId="1668"/>
    <cellStyle name="差_山阴县安荣乡煤矿资产评估申报表 3 3" xfId="1669"/>
    <cellStyle name="输入 2 6 2" xfId="1670"/>
    <cellStyle name="千位分隔[0] 2 4 2" xfId="1671"/>
    <cellStyle name="_03_长期资产申报表_pbc_Book2(1)_股权等_原ABC-pbc表 2 2" xfId="1672"/>
    <cellStyle name="60% - 强调文字颜色 4 6 5" xfId="1673"/>
    <cellStyle name="_03_长期资产申报表_pbc_Book2(1)_股权等_原ABC-pbc表_PBC(CG)-MASTER 2" xfId="1674"/>
    <cellStyle name="常规 9 2 2 3" xfId="1675"/>
    <cellStyle name="检查单元格 2 5 4" xfId="1676"/>
    <cellStyle name="40% - 强调文字颜色 1 3 2 3" xfId="1677"/>
    <cellStyle name="_03_长期资产申报表_pbc_Book2(1)_股权等_原ABC-pbc表_PBC(CG)-MASTER 2 2" xfId="1678"/>
    <cellStyle name="40% - 强调文字颜色 1 3 2 3 2" xfId="1679"/>
    <cellStyle name="_03_长期资产申报表_pbc_Book2(1)_原ABC-pbc表 2" xfId="1680"/>
    <cellStyle name="_03_长期资产申报表_pbc_pbc-汇总LAST1_PBC(CG)-MASTER 2 2" xfId="1681"/>
    <cellStyle name="标题 1 6 2 2" xfId="1682"/>
    <cellStyle name="_03_长期资产申报表_pbc_Book2(1)_原ABC-pbc表_PBC(CG)-MASTER" xfId="1683"/>
    <cellStyle name="常规 4 2 2 2 2 2 2 2" xfId="1684"/>
    <cellStyle name="40% - 强调文字颜色 2 4 2 3" xfId="1685"/>
    <cellStyle name="_03_长期资产申报表_pbc_Book2_ABC-pbc表20060610_PBC(CG)-MASTER" xfId="1686"/>
    <cellStyle name="_03_长期资产申报表_pbc_Book2_ABC-pbc表20060610_PBC(CG)-MASTER 2" xfId="1687"/>
    <cellStyle name="_03_长期资产申报表_pbc_pbc-2版（附表）maqiang_ABC-pbc表20060610" xfId="1688"/>
    <cellStyle name="_03_长期资产申报表_pbc_Book2_ABC-pbc表20060610_PBC(CG)-MASTER 2 2" xfId="1689"/>
    <cellStyle name="常规 12 2 2 5" xfId="1690"/>
    <cellStyle name="资产 4 5" xfId="1691"/>
    <cellStyle name="_03_长期资产申报表_pbc_pbc-2版（附表）maqiang_ABC-pbc表20060610 2" xfId="1692"/>
    <cellStyle name="常规 6 15" xfId="1693"/>
    <cellStyle name="常规 6 20" xfId="1694"/>
    <cellStyle name="_03_长期资产申报表_pbc_Book2_ABC-pbc表20060610_PBC(CG)-MASTER_PBC(CG)-MASTER" xfId="1695"/>
    <cellStyle name="_03_长期资产申报表_pbc_pbc-汇总LAST1_股权等_ABC-pbc表20060610 2 2" xfId="1696"/>
    <cellStyle name="Thousands 2 2 3" xfId="1697"/>
    <cellStyle name="标题 9 2 2" xfId="1698"/>
    <cellStyle name="标题 5 5 2" xfId="1699"/>
    <cellStyle name="_03_长期资产申报表_pbc_Book2_ABC-pbc表20060610－赵静" xfId="1700"/>
    <cellStyle name="_03_长期资产申报表_pbc_pbc-汇总LAST1_股权等_ABC-pbc表20060610－赵静 2 2" xfId="1701"/>
    <cellStyle name="标题 5 5 2 2" xfId="1702"/>
    <cellStyle name="_03_长期资产申报表_pbc_Book2_ABC-pbc表20060610－赵静 2" xfId="1703"/>
    <cellStyle name="_03_长期资产申报表_pbc_Book2_ABC-pbc表20060610－赵静_PBC(CG)-MASTER" xfId="1704"/>
    <cellStyle name="Linked Cells 6 6 3 2" xfId="1705"/>
    <cellStyle name="Input [yellow] 3 2 2" xfId="1706"/>
    <cellStyle name="20% - 强调文字颜色 1 4 2 3" xfId="1707"/>
    <cellStyle name="ÆÕÍ¨_98-02" xfId="1708"/>
    <cellStyle name="_03_长期资产申报表_pbc_Book2_ABC-pbc表20060610－赵静_PBC(CG)-MASTER 2" xfId="1709"/>
    <cellStyle name="_03_长期资产申报表_pbc_Book2_ABC-pbc表20060610－赵静_PBC(CG)-MASTER 2 2" xfId="1710"/>
    <cellStyle name="_03_长期资产申报表_pbc_Book2_PBC(CG)-MASTER" xfId="1711"/>
    <cellStyle name="Thousands 10" xfId="1712"/>
    <cellStyle name="_03_长期资产申报表_pbc_Book2_PBC(CG)-MASTER_PBC(CG)-MASTER" xfId="1713"/>
    <cellStyle name="_03_长期资产申报表_pbc_Book2_PBC(CG)-MASTER_PBC(CG)-MASTER 2 2" xfId="1714"/>
    <cellStyle name="常规 15 3 2 3" xfId="1715"/>
    <cellStyle name="_03_长期资产申报表_pbc_Book2_股权等" xfId="1716"/>
    <cellStyle name="_CCB.HO.Profit Recon.031108.AL_CCB.Dec03AuditPack.GL.V2" xfId="1717"/>
    <cellStyle name="常规 5 5 7 3" xfId="1718"/>
    <cellStyle name="_03_长期资产申报表_pbc_Book2_股权等 2" xfId="1719"/>
    <cellStyle name="_CCB.HO.Profit Recon.031108.AL_CCB.Dec03AuditPack.GL.V2 2" xfId="1720"/>
    <cellStyle name="差_神华香港公司参股七家风电公司评估进场时间计划及联系人名单 16" xfId="1721"/>
    <cellStyle name="差_神华香港公司参股七家风电公司评估进场时间计划及联系人名单 21" xfId="1722"/>
    <cellStyle name="常规 5 5 7 3 2" xfId="1723"/>
    <cellStyle name="_03_长期资产申报表_pbc_Book2_股权等 2 2" xfId="1724"/>
    <cellStyle name="_03_长期资产申报表_pbc_Book2_股权等_ABC-pbc表20060610 2" xfId="1725"/>
    <cellStyle name="20% - 强调文字颜色 4 3 2 4" xfId="1726"/>
    <cellStyle name="20% - 强调文字颜色 4 3 6" xfId="1727"/>
    <cellStyle name="Normal - Style1 7 7" xfId="1728"/>
    <cellStyle name="60% - 强调文字颜色 1 4 3 3" xfId="1729"/>
    <cellStyle name="_03_长期资产申报表_pbc_Book2_股权等_ABC-pbc表20060610 2 2" xfId="1730"/>
    <cellStyle name="20% - 强调文字颜色 4 3 6 2" xfId="1731"/>
    <cellStyle name="Normal - Style1 7 7 2" xfId="1732"/>
    <cellStyle name="千位分隔 8 15" xfId="1733"/>
    <cellStyle name="千位分隔 8 20" xfId="1734"/>
    <cellStyle name="_03_长期资产申报表_pbc_Book2_股权等_ABC-pbc表20060610_PBC(CG)-MASTER" xfId="1735"/>
    <cellStyle name="_03_长期资产申报表_pbc_Book2_股权等_ABC-pbc表20060610_PBC(CG)-MASTER 2 2" xfId="1736"/>
    <cellStyle name="公司标准表 13 3" xfId="1737"/>
    <cellStyle name="_03_长期资产申报表_pbc_Book2_股权等_ABC-pbc表20060610_PBC(CG)-MASTER_PBC(CG)-MASTER" xfId="1738"/>
    <cellStyle name="_03_长期资产申报表_pbc_Book2_股权等_ABC-pbc表20060610_PBC(CG)-MASTER_PBC(CG)-MASTER 2" xfId="1739"/>
    <cellStyle name="_03_长期资产申报表_pbc_Book2_股权等_ABC-pbc表20060610－赵静" xfId="1740"/>
    <cellStyle name="RevList 8 2" xfId="1741"/>
    <cellStyle name="40% - 强调文字颜色 2 2 11 2" xfId="1742"/>
    <cellStyle name="_PBC_3利润表类科目及其他资料05" xfId="1743"/>
    <cellStyle name="输出 2 2 2 2 2" xfId="1744"/>
    <cellStyle name="_03_长期资产申报表_pbc_Book2222222222222222222222222222222222222222222222222_股权等_ABC-pbc表20060610_PBC(CG)-MASTER 2" xfId="1745"/>
    <cellStyle name="常规 3 29" xfId="1746"/>
    <cellStyle name="_03_长期资产申报表_pbc_Book2_股权等_PBC(CG)-MASTER" xfId="1747"/>
    <cellStyle name="20% - 强调文字颜色 1 3 2 2 3 2" xfId="1748"/>
    <cellStyle name="_04-佳木斯" xfId="1749"/>
    <cellStyle name="标题 4 3 2 4" xfId="1750"/>
    <cellStyle name="_03_长期资产申报表_pbc_Book2222222222222222222222222222222222222222222222222_股权等_ABC-pbc表20060610_PBC(CG)-MASTER 2 2" xfId="1751"/>
    <cellStyle name="千位分隔 4 2 4" xfId="1752"/>
    <cellStyle name="20% - 强调文字颜色 6 2 21" xfId="1753"/>
    <cellStyle name="20% - 强调文字颜色 6 2 16" xfId="1754"/>
    <cellStyle name="20% - 强调文字颜色 4 4 4 3" xfId="1755"/>
    <cellStyle name="Normal - Style1 8 5 3" xfId="1756"/>
    <cellStyle name="Input Cells 19 3" xfId="1757"/>
    <cellStyle name="_03_长期资产申报表_pbc_Book2_股权等_PBC(CG)-MASTER 2" xfId="1758"/>
    <cellStyle name="差_山西煤炭进出口集团左权鑫顺煤业有限公司资产评估表 19" xfId="1759"/>
    <cellStyle name="千位分隔 7 9 2" xfId="1760"/>
    <cellStyle name="20% - 强调文字颜色 5 5 5" xfId="1761"/>
    <cellStyle name="20% - 强调文字颜色 1 8 2" xfId="1762"/>
    <cellStyle name="标题 1 8" xfId="1763"/>
    <cellStyle name="_03_长期资产申报表_pbc_Book2_股权等_原ABC-pbc表" xfId="1764"/>
    <cellStyle name="20% - 强调文字颜色 1 8 2 2" xfId="1765"/>
    <cellStyle name="标题 1 8 2" xfId="1766"/>
    <cellStyle name="_03_长期资产申报表_pbc_Book2_股权等_原ABC-pbc表 2" xfId="1767"/>
    <cellStyle name="_PRC Adjustments 011231_CCB.HO.New TB template.CCB PRC IAS Sorting.040223 trial run" xfId="1768"/>
    <cellStyle name="_03_长期资产申报表_pbc_Book2_股权等_原ABC-pbc表 2 2" xfId="1769"/>
    <cellStyle name="_03_长期资产申报表_pbc_pbc-汇总LAST2_ABC-pbc表20060610－赵静_PBC(CG)-MASTER" xfId="1770"/>
    <cellStyle name="_IAS Adjustments011231_CCB.HO.New TB template.PRC Sorting.040210 2" xfId="1771"/>
    <cellStyle name="_03_长期资产申报表_pbc_Book2_股权等_原ABC-pbc表_PBC(CG)-MASTER" xfId="1772"/>
    <cellStyle name="_03_长期资产申报表_pbc_Book2_股权等_原ABC-pbc表_PBC(CG)-MASTER 2" xfId="1773"/>
    <cellStyle name="60% - 强调文字颜色 6 6 2 3" xfId="1774"/>
    <cellStyle name="_IAS Adjustments011231_CCB.HO.New TB template.PRC Sorting.040210 2 2" xfId="1775"/>
    <cellStyle name="_03_长期资产申报表_pbc_pbc-汇总LAST1_原ABC-pbc表" xfId="1776"/>
    <cellStyle name="Percent [0%] 2 17" xfId="1777"/>
    <cellStyle name="_PBC" xfId="1778"/>
    <cellStyle name="Currency$[2] 2 18" xfId="1779"/>
    <cellStyle name="_ET_STYLE_NoName_00_ 2 3" xfId="1780"/>
    <cellStyle name="_03_长期资产申报表_pbc_Book2_股权等_原ABC-pbc表_PBC(CG)-MASTER 2 2" xfId="1781"/>
    <cellStyle name="_03_长期资产申报表_pbc_Book2_原ABC-pbc表" xfId="1782"/>
    <cellStyle name="_03_长期资产申报表_pbc_Book2_原ABC-pbc表 2" xfId="1783"/>
    <cellStyle name="20% - Accent2" xfId="1784"/>
    <cellStyle name="强调文字颜色 2 2 3" xfId="1785"/>
    <cellStyle name="_03_长期资产申报表_pbc_Book2_原ABC-pbc表 2 2" xfId="1786"/>
    <cellStyle name="注释 6 7 5" xfId="1787"/>
    <cellStyle name="_34-通河" xfId="1788"/>
    <cellStyle name="_03_长期资产申报表_pbc_Book2_原ABC-pbc表_PBC(CG)-MASTER" xfId="1789"/>
    <cellStyle name="_03_长期资产申报表_pbc_Book2_原ABC-pbc表_PBC(CG)-MASTER 2" xfId="1790"/>
    <cellStyle name="_03_长期资产申报表_pbc_Worksheet in   pbc-汇总LAST_股权等_ABC-pbc表20060610_PBC(CG)-MASTER_PBC(CG)-MASTER" xfId="1791"/>
    <cellStyle name="_03_长期资产申报表_pbc_Book2_原ABC-pbc表_PBC(CG)-MASTER 2 2" xfId="1792"/>
    <cellStyle name="_03_长期资产申报表_pbc_Worksheet in   pbc-汇总LAST_股权等_ABC-pbc表20060610_PBC(CG)-MASTER_PBC(CG)-MASTER 2" xfId="1793"/>
    <cellStyle name="style 10" xfId="1794"/>
    <cellStyle name="_03_长期资产申报表_pbc_Book2222222222222222222222222222222222222222222222222" xfId="1795"/>
    <cellStyle name="_03_长期资产申报表_pbc_Book2222222222222222222222222222222222222222222222222_ABC-pbc表20060610 2" xfId="1796"/>
    <cellStyle name="_房屋建筑物案例计算表（007租赁：办公楼） 2" xfId="1797"/>
    <cellStyle name="40% - 强调文字颜色 4 3 6 2" xfId="1798"/>
    <cellStyle name="Input Cells 2 5" xfId="1799"/>
    <cellStyle name="_03_长期资产申报表_pbc_Book2222222222222222222222222222222222222222222222222_PBC(CG)-MASTER" xfId="1800"/>
    <cellStyle name="常规 2 3 5 4" xfId="1801"/>
    <cellStyle name="20% - 强调文字颜色 6 5" xfId="1802"/>
    <cellStyle name="_03_长期资产申报表_pbc_Book2222222222222222222222222222222222222222222222222_ABC-pbc表20060610 2 2" xfId="1803"/>
    <cellStyle name="_房屋建筑物案例计算表（007租赁：办公楼） 2 2" xfId="1804"/>
    <cellStyle name="Input Cells 2 5 2" xfId="1805"/>
    <cellStyle name="_03_长期资产申报表_pbc_Book2222222222222222222222222222222222222222222222222_PBC(CG)-MASTER 2" xfId="1806"/>
    <cellStyle name="40% - 强调文字颜色 3 7 3" xfId="1807"/>
    <cellStyle name="_03_长期资产申报表_pbc_Book2222222222222222222222222222222222222222222222222_ABC-pbc表20060610_PBC(CG)-MASTER" xfId="1808"/>
    <cellStyle name="公司标准表 7 6 2" xfId="1809"/>
    <cellStyle name="_03_长期资产申报表_pbc_Book2222222222222222222222222222222222222222222222222_ABC-pbc表20060610_PBC(CG)-MASTER 2" xfId="1810"/>
    <cellStyle name="公司标准表 7 6 2 2" xfId="1811"/>
    <cellStyle name="_03_长期资产申报表_pbc_Book2222222222222222222222222222222222222222222222222_ABC-pbc表20060610_PBC(CG)-MASTER 2 2" xfId="1812"/>
    <cellStyle name="_03_长期资产申报表_pbc_Book2222222222222222222222222222222222222222222222222_ABC-pbc表20060610_PBC(CG)-MASTER_PBC(CG)-MASTER 2 2" xfId="1813"/>
    <cellStyle name="20% - 强调文字颜色 1 3 3 2 2" xfId="1814"/>
    <cellStyle name="_03_长期资产申报表_pbc_Book2222222222222222222222222222222222222222222222222_ABC-pbc表20060610－赵静" xfId="1815"/>
    <cellStyle name="宋体繁体潒慭n_x0002_" xfId="1816"/>
    <cellStyle name="_03_长期资产申报表_pbc_Book2222222222222222222222222222222222222222222222222_ABC-pbc表20060610－赵静_PBC(CG)-MASTER 2" xfId="1817"/>
    <cellStyle name="60% - 强调文字颜色 5 6 2 3" xfId="1818"/>
    <cellStyle name="Input Cells 2 5 2 2" xfId="1819"/>
    <cellStyle name="_03_长期资产申报表_pbc_Book2222222222222222222222222222222222222222222222222_PBC(CG)-MASTER 2 2" xfId="1820"/>
    <cellStyle name="常规 21 7" xfId="1821"/>
    <cellStyle name="常规 16 7" xfId="1822"/>
    <cellStyle name="Calc Currency (0) 30" xfId="1823"/>
    <cellStyle name="Calc Currency (0) 25" xfId="1824"/>
    <cellStyle name="20% - 强调文字颜色 6 5 2" xfId="1825"/>
    <cellStyle name="_03_长期资产申报表_pbc_Book2222222222222222222222222222222222222222222222222_PBC(CG)-MASTER_PBC(CG)-MASTER" xfId="1826"/>
    <cellStyle name="60% - 强调文字颜色 3 2 3 3 2" xfId="1827"/>
    <cellStyle name="_03_长期资产申报表_pbc_Book2222222222222222222222222222222222222222222222222_PBC(CG)-MASTER_PBC(CG)-MASTER 2" xfId="1828"/>
    <cellStyle name="_03_长期资产申报表_pbc_Book2222222222222222222222222222222222222222222222222_PBC(CG)-MASTER_PBC(CG)-MASTER 2 2" xfId="1829"/>
    <cellStyle name="_03_长期资产申报表_pbc_Book2222222222222222222222222222222222222222222222222_股权等" xfId="1830"/>
    <cellStyle name="汇总 2 3 3" xfId="1831"/>
    <cellStyle name="_03_长期资产申报表_pbc_Book2222222222222222222222222222222222222222222222222_股权等 2" xfId="1832"/>
    <cellStyle name="_03_长期资产申报表_pbc_Book2wu_原ABC-pbc表" xfId="1833"/>
    <cellStyle name="_03_长期资产申报表_pbc_Book2222222222222222222222222222222222222222222222222_股权等 2 2" xfId="1834"/>
    <cellStyle name="千位分隔 2 2 13" xfId="1835"/>
    <cellStyle name="_03_长期资产申报表_pbc_Book2wu_原ABC-pbc表 2" xfId="1836"/>
    <cellStyle name="_海门支行办公楼案例计算 2" xfId="1837"/>
    <cellStyle name="_03_长期资产申报表_pbc_Book2wu_原ABC-pbc表_PBC(CG)-MASTER 2 2" xfId="1838"/>
    <cellStyle name="常规 35 4" xfId="1839"/>
    <cellStyle name="常规 40 4" xfId="1840"/>
    <cellStyle name="20% - 强调文字颜色 2 3 2 4" xfId="1841"/>
    <cellStyle name="_CCB.HO.2002 Jnl summary by jnl.GL PRC 41-80.grouped.031221_CCB.HO.2001 Jnl summary by jnl.GL PRC 1-12,33_CCB.Dec03AuditPack.GL.V2 2" xfId="1842"/>
    <cellStyle name="_03_长期资产申报表_pbc_Book2222222222222222222222222222222222222222222222222_股权等_ABC-pbc表20060610" xfId="1843"/>
    <cellStyle name="千位分隔 3 12" xfId="1844"/>
    <cellStyle name="_03_长期资产申报表_pbc_Book2222222222222222222222222222222222222222222222222_股权等_ABC-pbc表20060610 2" xfId="1845"/>
    <cellStyle name="输出 27" xfId="1846"/>
    <cellStyle name="输出 32" xfId="1847"/>
    <cellStyle name="_03_长期资产申报表_pbc_Book2222222222222222222222222222222222222222222222222_股权等_ABC-pbc表20060610 2 2" xfId="1848"/>
    <cellStyle name="强调文字颜色 5 2 17" xfId="1849"/>
    <cellStyle name="强调文字颜色 5 2 22" xfId="1850"/>
    <cellStyle name="输出 27 2" xfId="1851"/>
    <cellStyle name="20% - 强调文字颜色 1 2 3 5" xfId="1852"/>
    <cellStyle name="好_国华锡林郭勒设备询价表 13" xfId="1853"/>
    <cellStyle name="_03_长期资产申报表_pbc_Book2222222222222222222222222222222222222222222222222_股权等_ABC-pbc表20060610_PBC(CG)-MASTER" xfId="1854"/>
    <cellStyle name="_03_长期资产申报表_pbc_Book2222222222222222222222222222222222222222222222222_股权等_ABC-pbc表20060610_PBC(CG)-MASTER_PBC(CG)-MASTER" xfId="1855"/>
    <cellStyle name="_03_长期资产申报表_pbc_Book2222222222222222222222222222222222222222222222222_股权等_ABC-pbc表20060610_PBC(CG)-MASTER_PBC(CG)-MASTER 2" xfId="1856"/>
    <cellStyle name="强调文字颜色 2 2 14" xfId="1857"/>
    <cellStyle name="_ET_STYLE_NoName_00_ 6 5" xfId="1858"/>
    <cellStyle name="20% - 强调文字颜色 1 4" xfId="1859"/>
    <cellStyle name="强调文字颜色 2 2 2 3" xfId="1860"/>
    <cellStyle name="百分比 4 2 5" xfId="1861"/>
    <cellStyle name="60% - 强调文字颜色 4 2 20 2" xfId="1862"/>
    <cellStyle name="60% - 强调文字颜色 4 2 15 2" xfId="1863"/>
    <cellStyle name="常规 2 2 6 5" xfId="1864"/>
    <cellStyle name="20% - 强调文字颜色 3 2 2 3" xfId="1865"/>
    <cellStyle name="_03_长期资产申报表_pbc_Book2222222222222222222222222222222222222222222222222_股权等_ABC-pbc表20060610－赵静" xfId="1866"/>
    <cellStyle name="_03_长期资产申报表_pbc_Book2222222222222222222222222222222222222222222222222_股权等_ABC-pbc表20060610－赵静 2" xfId="1867"/>
    <cellStyle name="好_0270锡林郭勒公司资产评估表 4" xfId="1868"/>
    <cellStyle name="InputArea 2 8" xfId="1869"/>
    <cellStyle name="60% - 强调文字颜色 6 3 2 2 2 3" xfId="1870"/>
    <cellStyle name="_03_长期资产申报表_pbc_Book2222222222222222222222222222222222222222222222222_股权等_ABC-pbc表20060610－赵静_PBC(CG)-MASTER" xfId="1871"/>
    <cellStyle name="20% - 强调文字颜色 5 6 3" xfId="1872"/>
    <cellStyle name="60% - 强调文字颜色 1 5 2 2" xfId="1873"/>
    <cellStyle name="_03_长期资产申报表_pbc_Book2222222222222222222222222222222222222222222222222_股权等_ABC-pbc表20060610－赵静_PBC(CG)-MASTER 2 2" xfId="1874"/>
    <cellStyle name="_03_长期资产申报表_pbc_Book2222222222222222222222222222222222222222222222222_股权等_PBC(CG)-MASTER" xfId="1875"/>
    <cellStyle name="Linked Cells 15 2" xfId="1876"/>
    <cellStyle name="Linked Cells 20 2" xfId="1877"/>
    <cellStyle name="0,0_x000d__x000a_NA_x000d__x000a_ 10" xfId="1878"/>
    <cellStyle name="_03_长期资产申报表_pbc_Book2222222222222222222222222222222222222222222222222_股权等_PBC(CG)-MASTER 2 2" xfId="1879"/>
    <cellStyle name="_IAS Adjustments011231_CCB.GLAudit Package.040114_CCB.Dec03AuditPack.GL.V2" xfId="1880"/>
    <cellStyle name="千位分隔 13" xfId="1881"/>
    <cellStyle name="强调文字颜色 4 2 6 5" xfId="1882"/>
    <cellStyle name="_IAS Adjustments030630_CCB.HO.New TB template.CCB PRC IAS Sorting.040223 trial run 2" xfId="1883"/>
    <cellStyle name="_03_长期资产申报表_pbc_Book2222222222222222222222222222222222222222222222222_股权等_PBC(CG)-MASTER_PBC(CG)-MASTER" xfId="1884"/>
    <cellStyle name="_03_长期资产申报表_pbc_Book2wu_股权等_ABC-pbc表20060610 2" xfId="1885"/>
    <cellStyle name="_CCB.QH.Item12..ProfitNAVRecon.031206-HL.ML_CCB.HO.NAV Recon.HL.031222.AL_CCB.Dec03AuditPack.GL.V2 2" xfId="1886"/>
    <cellStyle name="Unprotect 11" xfId="1887"/>
    <cellStyle name="_IAS Adjustments030630_CCB.HO.New TB template.CCB PRC IAS Sorting.040223 trial run 2 2" xfId="1888"/>
    <cellStyle name="_03_长期资产申报表_pbc_Book2222222222222222222222222222222222222222222222222_股权等_PBC(CG)-MASTER_PBC(CG)-MASTER 2" xfId="1889"/>
    <cellStyle name="_03_长期资产申报表_pbc_Book2wu_股权等_ABC-pbc表20060610 2 2" xfId="1890"/>
    <cellStyle name="差_张家口主要设备询价表 13" xfId="1891"/>
    <cellStyle name="_CCB.QH.Item12..ProfitNAVRecon.031206-HL.ML_CCB.HO.NAV Recon.HL.031222.AL_CCB.Dec03AuditPack.GL.V2 2 2" xfId="1892"/>
    <cellStyle name="_03_长期资产申报表_pbc_Book2222222222222222222222222222222222222222222222222_股权等_PBC(CG)-MASTER_PBC(CG)-MASTER 2 2" xfId="1893"/>
    <cellStyle name="_CBRE明细表 5 6" xfId="1894"/>
    <cellStyle name="强调文字颜色 5 2 2 2 2" xfId="1895"/>
    <cellStyle name="_CCB.HEN.Item12.ProfitNAVRecon.031209.LY_CCB.LN.Item12.Profit  NAV reconciliation.031121_CCB.Dec03AuditPack.GL.V2 2" xfId="1896"/>
    <cellStyle name="_03_长期资产申报表_pbc_Book2222222222222222222222222222222222222222222222222_股权等_原ABC-pbc表" xfId="1897"/>
    <cellStyle name="_03_长期资产申报表_pbc_Book2222222222222222222222222222222222222222222222222_股权等_原ABC-pbc表_PBC(CG)-MASTER" xfId="1898"/>
    <cellStyle name="常规 11 2 13" xfId="1899"/>
    <cellStyle name="_03_长期资产申报表_pbc_Book2222222222222222222222222222222222222222222222222_股权等_原ABC-pbc表_PBC(CG)-MASTER 2" xfId="1900"/>
    <cellStyle name="千位分隔[0] 2 2 4" xfId="1901"/>
    <cellStyle name="_03_长期资产申报表_pbc_Book2222222222222222222222222222222222222222222222222_股权等_原ABC-pbc表_PBC(CG)-MASTER 2 2" xfId="1902"/>
    <cellStyle name="千位分隔[0] 2 2 4 2" xfId="1903"/>
    <cellStyle name="_03_长期资产申报表_pbc_Book2222222222222222222222222222222222222222222222222_原ABC-pbc表" xfId="1904"/>
    <cellStyle name="_03_长期资产申报表_pbc_Book2222222222222222222222222222222222222222222222222_原ABC-pbc表 2" xfId="1905"/>
    <cellStyle name="RevList 2 5 2" xfId="1906"/>
    <cellStyle name="常规 12 4 3" xfId="1907"/>
    <cellStyle name="20% - 强调文字颜色 6 3 8" xfId="1908"/>
    <cellStyle name="_03_长期资产申报表_pbc_Book2222222222222222222222222222222222222222222222222_原ABC-pbc表 2 2" xfId="1909"/>
    <cellStyle name="_03_长期资产申报表_pbc_Book2222222222222222222222222222222222222222222222222_原ABC-pbc表_PBC(CG)-MASTER" xfId="1910"/>
    <cellStyle name="常规 3 4 3 2" xfId="1911"/>
    <cellStyle name="样式 1 2 3" xfId="1912"/>
    <cellStyle name="差_鲲鹏房产测算表邵02 3" xfId="1913"/>
    <cellStyle name="40% - 强调文字颜色 5 2 19" xfId="1914"/>
    <cellStyle name="_03_长期资产申报表_pbc_pbc-2版（附表）maqiang_ABC-pbc表20060610_PBC(CG)-MASTER" xfId="1915"/>
    <cellStyle name="_03_长期资产申报表_pbc_Book2222222222222222222222222222222222222222222222222_原ABC-pbc表_PBC(CG)-MASTER 2" xfId="1916"/>
    <cellStyle name="样式 1 2 3 2" xfId="1917"/>
    <cellStyle name="差_鲲鹏房产测算表邵02 3 2" xfId="1918"/>
    <cellStyle name="40% - 强调文字颜色 5 2 19 2" xfId="1919"/>
    <cellStyle name="_03_长期资产申报表_pbc_pbc-2版（附表）maqiang_ABC-pbc表20060610_PBC(CG)-MASTER 2" xfId="1920"/>
    <cellStyle name="_03_长期资产申报表_pbc_Book2222222222222222222222222222222222222222222222222_原ABC-pbc表_PBC(CG)-MASTER 2 2" xfId="1921"/>
    <cellStyle name="60% - 强调文字颜色 6 4 3" xfId="1922"/>
    <cellStyle name="检查单元格 4 3 2" xfId="1923"/>
    <cellStyle name="_03_长期资产申报表_pbc_Book2wu" xfId="1924"/>
    <cellStyle name="_PBC-P&amp;L_附件5：评估、审计明细表（成本法）" xfId="1925"/>
    <cellStyle name="60% - 强调文字颜色 6 4 3 2" xfId="1926"/>
    <cellStyle name="检查单元格 4 3 2 2" xfId="1927"/>
    <cellStyle name="_03_长期资产申报表_pbc_Book2wu 2" xfId="1928"/>
    <cellStyle name="60% - 强调文字颜色 6 4 3 2 2" xfId="1929"/>
    <cellStyle name="_03_长期资产申报表_pbc_Book2wu 2 2" xfId="1930"/>
    <cellStyle name="标题 2 5 4" xfId="1931"/>
    <cellStyle name="_03_长期资产申报表_pbc_Worksheet in   pbc-汇总LAST_原ABC-pbc表" xfId="1932"/>
    <cellStyle name="链接单元格 4 2 3" xfId="1933"/>
    <cellStyle name="_估值(DCF)尽职调查预测表(收益法)xin7.23_Intercom_设备评估表(运宏)" xfId="1934"/>
    <cellStyle name="_03_长期资产申报表_pbc_Book2wu_股权等 2" xfId="1935"/>
    <cellStyle name="_03_长期资产申报表_pbc_Book2wu_ABC-pbc表20060610" xfId="1936"/>
    <cellStyle name="_03_长期资产申报表_pbc_pbc-汇总LAST1_股权等_原ABC-pbc表 2 2" xfId="1937"/>
    <cellStyle name="Enter Currency (2) 2 2" xfId="1938"/>
    <cellStyle name="差_20110112-井巷工程(经李部审） 18 2" xfId="1939"/>
    <cellStyle name="常规 5 2 10 2 2" xfId="1940"/>
    <cellStyle name="20% - 强调文字颜色 1 22 2" xfId="1941"/>
    <cellStyle name="20% - 强调文字颜色 1 17 2" xfId="1942"/>
    <cellStyle name="60% - 强调文字颜色 3 24 2" xfId="1943"/>
    <cellStyle name="60% - 强调文字颜色 3 19 2" xfId="1944"/>
    <cellStyle name="Enter Units (2)" xfId="1945"/>
    <cellStyle name="注释 8 3 3" xfId="1946"/>
    <cellStyle name="40% - 强调文字颜色 2 23 2" xfId="1947"/>
    <cellStyle name="40% - 强调文字颜色 2 18 2" xfId="1948"/>
    <cellStyle name="百分比 10 14" xfId="1949"/>
    <cellStyle name="_估值(DCF)尽职调查预测表(收益法)xin7.23_Intercom_设备评估表(运宏) 2" xfId="1950"/>
    <cellStyle name="_03_长期资产申报表_pbc_Book2wu_股权等 2 2" xfId="1951"/>
    <cellStyle name="_03_长期资产申报表_pbc_Book2wu_ABC-pbc表20060610 2" xfId="1952"/>
    <cellStyle name="20% - 强调文字颜色 3 6" xfId="1953"/>
    <cellStyle name="常规 3 2 9" xfId="1954"/>
    <cellStyle name="_五凌电力现金流计算表20060916_附件5：评估、审计明细表（成本法）" xfId="1955"/>
    <cellStyle name="_0612客编表（原材料及包装物）" xfId="1956"/>
    <cellStyle name="常规 9 7 2 4" xfId="1957"/>
    <cellStyle name="_ET_STYLE_NoName_00_ 8 7" xfId="1958"/>
    <cellStyle name="Enter Units (2) 2" xfId="1959"/>
    <cellStyle name="Input Cells 2 2 3" xfId="1960"/>
    <cellStyle name="注释 8 3 3 2" xfId="1961"/>
    <cellStyle name="40% - 强调文字颜色 2 3" xfId="1962"/>
    <cellStyle name="_03_长期资产申报表_pbc_pbc-汇总LAST1_ABC-pbc表20060610" xfId="1963"/>
    <cellStyle name="好_山阴县安荣乡煤矿井巷工程计算表（11-04-16）" xfId="1964"/>
    <cellStyle name="好_山阴县安荣乡煤矿资产评估申报表 10" xfId="1965"/>
    <cellStyle name="40% - 强调文字颜色 4 3 3 3" xfId="1966"/>
    <cellStyle name="常规 2 3 2 5" xfId="1967"/>
    <cellStyle name="_03_长期资产申报表_pbc_Book2wu_ABC-pbc表20060610_PBC(CG)-MASTER" xfId="1968"/>
    <cellStyle name="40% - 强调文字颜色 3 2 11 2" xfId="1969"/>
    <cellStyle name="_Part III.200406.Loan and Liabilities details.(Site Name)_Shenhua PBC package 050530_(中企华)审计评估联合申报明细表.V1" xfId="1970"/>
    <cellStyle name="60% - 强调文字颜色 3 3 7" xfId="1971"/>
    <cellStyle name="40% - 强调文字颜色 2 3 2" xfId="1972"/>
    <cellStyle name="_03_长期资产申报表_pbc_pbc-汇总LAST1_ABC-pbc表20060610 2" xfId="1973"/>
    <cellStyle name="好_山阴县安荣乡煤矿井巷工程计算表（11-04-16） 2" xfId="1974"/>
    <cellStyle name="_03_长期资产申报表_pbc_Book2wu_ABC-pbc表20060610_PBC(CG)-MASTER 2" xfId="1975"/>
    <cellStyle name="_Part III.200406.Loan and Liabilities details.(Site Name)_Shenhua PBC package 050530_(中企华)审计评估联合申报明细表.V1 2" xfId="1976"/>
    <cellStyle name="40% - 强调文字颜色 2 3 2 2" xfId="1977"/>
    <cellStyle name="_03_长期资产申报表_pbc_pbc-汇总LAST1_ABC-pbc表20060610 2 2" xfId="1978"/>
    <cellStyle name="好_山阴县安荣乡煤矿井巷工程计算表（11-04-16） 2 2" xfId="1979"/>
    <cellStyle name="_03_长期资产申报表_pbc_Book2wu_ABC-pbc表20060610_PBC(CG)-MASTER 2 2" xfId="1980"/>
    <cellStyle name="_Part III.200406.Loan and Liabilities details.(Site Name)_Shenhua PBC package 050530_(中企华)审计评估联合申报明细表.V1 2 2" xfId="1981"/>
    <cellStyle name="_03_长期资产申报表_pbc_pbc-汇总LAST1_ABC-pbc表20060610_PBC(CG)-MASTER" xfId="1982"/>
    <cellStyle name="t_铝厂现金流1122B" xfId="1983"/>
    <cellStyle name="_03_长期资产申报表_pbc_Book2wu_ABC-pbc表20060610_PBC(CG)-MASTER_PBC(CG)-MASTER" xfId="1984"/>
    <cellStyle name="_CCB.HO.2003 Jnl summary by jnl.GL PRC 1-12,33.031221_CCB.Dec03AuditPack.GL.V2 2" xfId="1985"/>
    <cellStyle name="_ET_STYLE_NoName_00_ 5 7" xfId="1986"/>
    <cellStyle name="_03_长期资产申报表_pbc_Book2wu_ABC-pbc表20060610－赵静" xfId="1987"/>
    <cellStyle name="Input Cells 5 3 2 2" xfId="1988"/>
    <cellStyle name="_CCB.HO.2003 Jnl summary by jnl.GL PRC 1-12,33.031221_CCB.Dec03AuditPack.GL.V2 2 2" xfId="1989"/>
    <cellStyle name="c_GB model V7 0921" xfId="1990"/>
    <cellStyle name="_03_长期资产申报表_pbc_Book2wu_ABC-pbc表20060610－赵静 2" xfId="1991"/>
    <cellStyle name="常规 46 3" xfId="1992"/>
    <cellStyle name="常规 51 3" xfId="1993"/>
    <cellStyle name="_03_长期资产申报表_pbc_Book2wu_ABC-pbc表20060610－赵静 2 2" xfId="1994"/>
    <cellStyle name="_03_长期资产申报表_pbc_Book2wu_ABC-pbc表20060610－赵静_PBC(CG)-MASTER 2" xfId="1995"/>
    <cellStyle name="40% - 强调文字颜色 1 2 12" xfId="1996"/>
    <cellStyle name="标题 1 2 4 3" xfId="1997"/>
    <cellStyle name="_03_长期资产申报表_pbc_Book2wu_PBC(CG)-MASTER" xfId="1998"/>
    <cellStyle name="_CCB.HEN.Item12.ProfitNAVRecon.031209.LY_1_CCB.HO.NAV Recon.031222.AL_CCB.Dec03AuditPack.GL.V2 2" xfId="1999"/>
    <cellStyle name="常规 4 2 2 2 4" xfId="2000"/>
    <cellStyle name="常规 6 4 4" xfId="2001"/>
    <cellStyle name="40% - 强调文字颜色 6 4 3 2" xfId="2002"/>
    <cellStyle name="_03_长期资产申报表_pbc_Book2wu_PBC(CG)-MASTER 2" xfId="2003"/>
    <cellStyle name="标题 3 6" xfId="2004"/>
    <cellStyle name="_CCB.HEN.Item12.ProfitNAVRecon.031209.LY_1_CCB.HO.NAV Recon.031222.AL_CCB.Dec03AuditPack.GL.V2 2 2" xfId="2005"/>
    <cellStyle name="40% - 强调文字颜色 6 4 3 2 2" xfId="2006"/>
    <cellStyle name="Linked Cells 6 6" xfId="2007"/>
    <cellStyle name="_03_长期资产申报表_pbc_Book2wu_PBC(CG)-MASTER 2 2" xfId="2008"/>
    <cellStyle name="标题 3 6 2" xfId="2009"/>
    <cellStyle name="20% - 强调文字颜色 2 2 10" xfId="2010"/>
    <cellStyle name="_03_长期资产申报表_pbc_Book2wu_PBC(CG)-MASTER_PBC(CG)-MASTER" xfId="2011"/>
    <cellStyle name="差_张家口主要设备询价表 15" xfId="2012"/>
    <cellStyle name="差_张家口主要设备询价表 20" xfId="2013"/>
    <cellStyle name="_long term loan - others 300504_KPMG original version_审计评估联合申报明细表－GG 2" xfId="2014"/>
    <cellStyle name="40% - 强调文字颜色 6 2 6 3" xfId="2015"/>
    <cellStyle name="_03_长期资产申报表_pbc_Book2wu_PBC(CG)-MASTER_PBC(CG)-MASTER 2" xfId="2016"/>
    <cellStyle name="常规 9 7" xfId="2017"/>
    <cellStyle name="40% - 强调文字颜色 1 8" xfId="2018"/>
    <cellStyle name="_long term loan - others 300504_KPMG original version_审计评估联合申报明细表－GG 2 2" xfId="2019"/>
    <cellStyle name="Euro 2 12" xfId="2020"/>
    <cellStyle name="_CBRE明细表 7 6" xfId="2021"/>
    <cellStyle name="_03_长期资产申报表_pbc_Book2wu_PBC(CG)-MASTER_PBC(CG)-MASTER 2 2" xfId="2022"/>
    <cellStyle name="常规 9 7 2" xfId="2023"/>
    <cellStyle name="40% - 强调文字颜色 1 8 2" xfId="2024"/>
    <cellStyle name="_03_长期资产申报表_pbc_Book2wu_股权等_ABC-pbc表20060610" xfId="2025"/>
    <cellStyle name="_CCB.QH.Item12..ProfitNAVRecon.031206-HL.ML_CCB.HO.NAV Recon.HL.031222.AL_CCB.Dec03AuditPack.GL.V2" xfId="2026"/>
    <cellStyle name="60% - 强调文字颜色 6 5 2 2" xfId="2027"/>
    <cellStyle name="_IAS Adjustments030630_CCB.HO.New TB template.CCB PRC IAS Sorting.040223 trial run" xfId="2028"/>
    <cellStyle name="40% - 强调文字颜色 5 3 2 2 2 3" xfId="2029"/>
    <cellStyle name="_03_长期资产申报表_pbc_Book2wu_股权等_ABC-pbc表20060610_PBC(CG)-MASTER" xfId="2030"/>
    <cellStyle name="_03_长期资产申报表_pbc_Book2wu_股权等_ABC-pbc表20060610_PBC(CG)-MASTER 2" xfId="2031"/>
    <cellStyle name="Calc Currency (0) 6 5" xfId="2032"/>
    <cellStyle name="_03_长期资产申报表_pbc_Book2wu_股权等_ABC-pbc表20060610_PBC(CG)-MASTER 2 2" xfId="2033"/>
    <cellStyle name="_03_长期资产申报表_pbc_Book2wu_股权等_ABC-pbc表20060610_PBC(CG)-MASTER_PBC(CG)-MASTER" xfId="2034"/>
    <cellStyle name="Input Cells 6 2 3" xfId="2035"/>
    <cellStyle name="_03_长期资产申报表_pbc_Book2wu_股权等_ABC-pbc表20060610_PBC(CG)-MASTER_PBC(CG)-MASTER 2" xfId="2036"/>
    <cellStyle name="0,0_x000d__x000a_NA_x000d__x000a_ 6 3" xfId="2037"/>
    <cellStyle name="_Part III.200406.Loan and Liabilities details.(Site Name)" xfId="2038"/>
    <cellStyle name="超链接 4 4" xfId="2039"/>
    <cellStyle name="Input Cells 6 2 3 2" xfId="2040"/>
    <cellStyle name="_03_长期资产申报表_pbc_Book2wu_股权等_ABC-pbc表20060610_PBC(CG)-MASTER_PBC(CG)-MASTER 2 2" xfId="2041"/>
    <cellStyle name="千位分隔 7 2 9" xfId="2042"/>
    <cellStyle name="_03_长期资产申报表_pbc_Book2wu_股权等_ABC-pbc表20060610－赵静" xfId="2043"/>
    <cellStyle name="20% - 强调文字颜色 6 2 11" xfId="2044"/>
    <cellStyle name="输出 3 2 3 2" xfId="2045"/>
    <cellStyle name="_03_长期资产申报表_pbc_Book2wu_股权等_ABC-pbc表20060610－赵静 2" xfId="2046"/>
    <cellStyle name="20% - 强调文字颜色 6 2 11 2" xfId="2047"/>
    <cellStyle name="标题 7 3" xfId="2048"/>
    <cellStyle name="40% - 强调文字颜色 3 2 18" xfId="2049"/>
    <cellStyle name="_03_长期资产申报表_pbc-汇总_Book2222222222222222222222222222222222222222222222222 2" xfId="2050"/>
    <cellStyle name="_03_长期资产申报表_pbc_Book2wu_股权等_ABC-pbc表20060610－赵静_PBC(CG)-MASTER" xfId="2051"/>
    <cellStyle name="强调文字颜色 6 2 6 2 2" xfId="2052"/>
    <cellStyle name="_03_长期资产申报表_pbc-汇总_Book2222222222222222222222222222222222222222222222222 2 2" xfId="2053"/>
    <cellStyle name="_03_长期资产申报表_pbc_Book2wu_股权等_ABC-pbc表20060610－赵静_PBC(CG)-MASTER 2" xfId="2054"/>
    <cellStyle name="60% - 强调文字颜色 3 6 3" xfId="2055"/>
    <cellStyle name="_03_长期资产申报表_pbc_pbc-2版（附表）maqiang_股权等_ABC-pbc表20060610－赵静_PBC(CG)-MASTER" xfId="2056"/>
    <cellStyle name="_03_长期资产申报表_pbc_Book2wu_股权等_ABC-pbc表20060610－赵静_PBC(CG)-MASTER 2 2" xfId="2057"/>
    <cellStyle name="60% - 强调文字颜色 3 6 3 2" xfId="2058"/>
    <cellStyle name="_03_长期资产申报表_pbc_pbc-2版（附表）maqiang_股权等_ABC-pbc表20060610－赵静_PBC(CG)-MASTER 2" xfId="2059"/>
    <cellStyle name="_03_长期资产申报表_pbc_Worksheet in   pbc-汇总LAST_股权等_ABC-pbc表20060610_PBC(CG)-MASTER" xfId="2060"/>
    <cellStyle name="_03_长期资产申报表_pbc_Book2wu_股权等_PBC(CG)-MASTER 2 2" xfId="2061"/>
    <cellStyle name="_CCB.HEN.Item12.ProfitNAVRecon.031209.LY_CCB.SX.Item12.F.ProfitNAVRecon.031212.MS_CCB.Dec03AuditPack.GL.V2 2 2" xfId="2062"/>
    <cellStyle name="60% - 强调文字颜色 4 2 9 2" xfId="2063"/>
    <cellStyle name="_03_长期资产申报表_pbc_Book2wu_股权等_PBC(CG)-MASTER_PBC(CG)-MASTER" xfId="2064"/>
    <cellStyle name="40% - 强调文字颜色 3 2 4 2" xfId="2065"/>
    <cellStyle name="_03_长期资产申报表_pbc_Book2wu_股权等_PBC(CG)-MASTER_PBC(CG)-MASTER 2" xfId="2066"/>
    <cellStyle name="40% - 强调文字颜色 3 2 4 2 2" xfId="2067"/>
    <cellStyle name="_三九集团收益法调查表2006三九医贸1103" xfId="2068"/>
    <cellStyle name="_03_长期资产申报表_pbc_Book2wu_股权等_PBC(CG)-MASTER_PBC(CG)-MASTER 2 2" xfId="2069"/>
    <cellStyle name="40% - 强调文字颜色 5 2 20" xfId="2070"/>
    <cellStyle name="40% - 强调文字颜色 5 2 15" xfId="2071"/>
    <cellStyle name="Calc Currency (0) 3 2 2 2" xfId="2072"/>
    <cellStyle name="_03_长期资产申报表_pbc_Book2wu_股权等_原ABC-pbc表" xfId="2073"/>
    <cellStyle name="60% - 强调文字颜色 2 12 2" xfId="2074"/>
    <cellStyle name="40% - 强调文字颜色 1 11 2" xfId="2075"/>
    <cellStyle name="60% - 强调文字颜色 1 2 22" xfId="2076"/>
    <cellStyle name="60% - 强调文字颜色 1 2 17" xfId="2077"/>
    <cellStyle name="_03_长期资产申报表_pbc_Book2wu_股权等_原ABC-pbc表_PBC(CG)-MASTER" xfId="2078"/>
    <cellStyle name="_03_长期资产申报表_pbc_Book2wu_股权等_原ABC-pbc表_PBC(CG)-MASTER 2" xfId="2079"/>
    <cellStyle name="c_铝厂现金流1122B_科宁公司（成本法）" xfId="2080"/>
    <cellStyle name="60% - 强调文字颜色 1 2 17 2" xfId="2081"/>
    <cellStyle name="Linked Cells 9 5" xfId="2082"/>
    <cellStyle name="好_Sheet4 3" xfId="2083"/>
    <cellStyle name="20% - 强调文字颜色 6 3 2 4" xfId="2084"/>
    <cellStyle name="_03_长期资产申报表_pbc_Book2wu_股权等_原ABC-pbc表_PBC(CG)-MASTER 2 2" xfId="2085"/>
    <cellStyle name="20% - 强调文字颜色 6 23" xfId="2086"/>
    <cellStyle name="20% - 强调文字颜色 6 18" xfId="2087"/>
    <cellStyle name="_03_长期资产申报表_pbc_Book2wu_原ABC-pbc表_PBC(CG)-MASTER" xfId="2088"/>
    <cellStyle name="RevList 2 2 3" xfId="2089"/>
    <cellStyle name="_CCB.HEN.Item12.ProfitNAVRecon.031209.LY_1_CCB.CQ.Item12.1D.ProfitNAVRec.031213-revised.dhnc_CCB.Dec03AuditPack.GL.V2 2" xfId="2090"/>
    <cellStyle name="强调文字颜色 3 2 4 2" xfId="2091"/>
    <cellStyle name="_03_长期资产申报表_pbc_替换第二版 2" xfId="2092"/>
    <cellStyle name="_海门支行办公楼案例计算" xfId="2093"/>
    <cellStyle name="_03_长期资产申报表_pbc_Book2wu_原ABC-pbc表_PBC(CG)-MASTER 2" xfId="2094"/>
    <cellStyle name="RevList 2 2 3 2" xfId="2095"/>
    <cellStyle name="_03_长期资产申报表_pbc_替换第二版 2 2" xfId="2096"/>
    <cellStyle name="_CCB.HO.2002 Jnl summary by jnl.GL PRC 41-80.grouped.031221_CCB.HO.2001 Jnl summary by jnl.GL PRC 1-12,33_CCB.Dec03AuditPack.GL.V2" xfId="2097"/>
    <cellStyle name="_CCB.HEN.Item12.ProfitNAVRecon.031209.LY_1_CCB.CQ.Item12.1D.ProfitNAVRec.031213-revised.dhnc_CCB.Dec03AuditPack.GL.V2 2 2" xfId="2098"/>
    <cellStyle name="强调文字颜色 3 2 4 2 2" xfId="2099"/>
    <cellStyle name="_03_长期资产申报表_pbc_PBC(CG)-MASTER 2" xfId="2100"/>
    <cellStyle name="RevList 5 2 2 2" xfId="2101"/>
    <cellStyle name="_03_长期资产申报表_pbc_PBC(CG)-MASTER_PBC(CG)-MASTER" xfId="2102"/>
    <cellStyle name="_03_长期资产申报表_pbc_PBC(CG)-MASTER_PBC(CG)-MASTER 2" xfId="2103"/>
    <cellStyle name="_03_长期资产申报表_pbc_替换第二版_原ABC-pbc表" xfId="2104"/>
    <cellStyle name="样式 1 10" xfId="2105"/>
    <cellStyle name="_03_长期资产申报表_pbc_pbc-2版（附表）maqiang_股权等_ABC-pbc表20060610_PBC(CG)-MASTER" xfId="2106"/>
    <cellStyle name="_03_长期资产申报表_pbc_PBC(CG)-MASTER_PBC(CG)-MASTER 2 2" xfId="2107"/>
    <cellStyle name="_03_长期资产申报表_pbc_替换第二版_原ABC-pbc表 2" xfId="2108"/>
    <cellStyle name="强调文字颜色 6 3 4 4" xfId="2109"/>
    <cellStyle name="资产 2 18" xfId="2110"/>
    <cellStyle name="资产 2 23" xfId="2111"/>
    <cellStyle name="_03_长期资产申报表_pbc_pbc-2版（附表）maqiang" xfId="2112"/>
    <cellStyle name="_03_长期资产申报表_pbc_pbc-2版（附表）maqiang 2" xfId="2113"/>
    <cellStyle name="_03_长期资产申报表_pbc_pbc-2版（附表）maqiang 2 2" xfId="2114"/>
    <cellStyle name="强调文字颜色 6 3 5 5" xfId="2115"/>
    <cellStyle name="_03_长期资产申报表_pbc_pbc-2版（附表）maqiang_ABC-pbc表20060610_PBC(CG)-MASTER 2 2" xfId="2116"/>
    <cellStyle name="40% - 强调文字颜色 1 5 5" xfId="2117"/>
    <cellStyle name="_03_长期资产申报表_pbc_pbc-2版（附表）maqiang_ABC-pbc表20060610_PBC(CG)-MASTER_PBC(CG)-MASTER" xfId="2118"/>
    <cellStyle name="_应收账款账龄_AC00-F-080930" xfId="2119"/>
    <cellStyle name="_03_长期资产申报表_pbc_pbc-2版（附表）maqiang_ABC-pbc表20060610_PBC(CG)-MASTER_PBC(CG)-MASTER 2" xfId="2120"/>
    <cellStyle name="_03_长期资产申报表_pbc_pbc-2版（附表）maqiang_ABC-pbc表20060610_PBC(CG)-MASTER_PBC(CG)-MASTER 2 2" xfId="2121"/>
    <cellStyle name="_03_长期资产申报表_pbc_pbc-2版（附表）maqiang_ABC-pbc表20060610－赵静" xfId="2122"/>
    <cellStyle name="Lines Fill 9 2" xfId="2123"/>
    <cellStyle name="_03_长期资产申报表_pbc_pbc-2版（附表）maqiang_ABC-pbc表20060610－赵静 2" xfId="2124"/>
    <cellStyle name="_39-延寿" xfId="2125"/>
    <cellStyle name="好_国华锡林郭勒设备询价表 14" xfId="2126"/>
    <cellStyle name="_03_长期资产申报表_pbc_pbc-2版（附表）maqiang_ABC-pbc表20060610－赵静 2 2" xfId="2127"/>
    <cellStyle name="_03_长期资产申报表_pbc_pbc-2版（附表）maqiang_ABC-pbc表20060610－赵静_PBC(CG)-MASTER 2" xfId="2128"/>
    <cellStyle name="_03_长期资产申报表_pbc_pbc-2版（附表）maqiang_ABC-pbc表20060610－赵静_PBC(CG)-MASTER 2 2" xfId="2129"/>
    <cellStyle name="_03_长期资产申报表_pbc_pbc-2版（附表）maqiang_PBC(CG)-MASTER" xfId="2130"/>
    <cellStyle name="Normal - Style1 6" xfId="2131"/>
    <cellStyle name="60% - 强调文字颜色 1 2 3 3" xfId="2132"/>
    <cellStyle name="_03_长期资产申报表_pbc_pbc-汇总LAST_股权等_ABC-pbc表20060610－赵静_PBC(CG)-MASTER" xfId="2133"/>
    <cellStyle name="_03_长期资产申报表_pbc_pbc-2版（附表）maqiang_PBC(CG)-MASTER 2" xfId="2134"/>
    <cellStyle name="Normal - Style1 6 2" xfId="2135"/>
    <cellStyle name="60% - 强调文字颜色 1 2 3 3 2" xfId="2136"/>
    <cellStyle name="_03_长期资产申报表_pbc_pbc-汇总LAST_股权等_ABC-pbc表20060610－赵静_PBC(CG)-MASTER 2" xfId="2137"/>
    <cellStyle name="40% - 强调文字颜色 5 2 6" xfId="2138"/>
    <cellStyle name="20% - 强调文字颜色 6 9" xfId="2139"/>
    <cellStyle name="40% - 强调文字颜色 3 4 2 4" xfId="2140"/>
    <cellStyle name="_03_长期资产申报表_pbc_pbc-2版（附表）maqiang_PBC(CG)-MASTER 2 2" xfId="2141"/>
    <cellStyle name="_CBRE明细表 10" xfId="2142"/>
    <cellStyle name="_03_长期资产申报表_pbc_pbc-2版（附表）maqiang_PBC(CG)-MASTER_PBC(CG)-MASTER" xfId="2143"/>
    <cellStyle name="注释 2 2 3 3" xfId="2144"/>
    <cellStyle name="Currency$[0] 10" xfId="2145"/>
    <cellStyle name="Comma[2] 2 18" xfId="2146"/>
    <cellStyle name="_03_长期资产申报表_pbc_pbc-2版（附表）maqiang_PBC(CG)-MASTER_PBC(CG)-MASTER 2" xfId="2147"/>
    <cellStyle name="Dezi 2_-" xfId="2148"/>
    <cellStyle name="_03_长期资产申报表_pbc_pbc-2版（附表）maqiang_PBC(CG)-MASTER_PBC(CG)-MASTER 2 2" xfId="2149"/>
    <cellStyle name="输出 2 2 3" xfId="2150"/>
    <cellStyle name="_03_长期资产申报表_pbc_pbc-2版（附表）maqiang_股权等 2" xfId="2151"/>
    <cellStyle name="注释 8" xfId="2152"/>
    <cellStyle name="公司标准表 5 2 2" xfId="2153"/>
    <cellStyle name="60% - 强调文字颜色 2 3 8" xfId="2154"/>
    <cellStyle name="40% - 强调文字颜色 1 3 3" xfId="2155"/>
    <cellStyle name="常规 9 2 3" xfId="2156"/>
    <cellStyle name="60% - 强调文字颜色 1 20 2" xfId="2157"/>
    <cellStyle name="60% - 强调文字颜色 1 15 2" xfId="2158"/>
    <cellStyle name="_CCB.SZ.reporting Pack.031110.DY" xfId="2159"/>
    <cellStyle name="_03_长期资产申报表_pbc_pbc-2版（附表）maqiang_股权等 2 2" xfId="2160"/>
    <cellStyle name="百分比 2 28" xfId="2161"/>
    <cellStyle name="注释 8 2" xfId="2162"/>
    <cellStyle name="常规 9 2 3 2" xfId="2163"/>
    <cellStyle name="检查单元格 2 6 3" xfId="2164"/>
    <cellStyle name="40% - 强调文字颜色 1 3 3 2" xfId="2165"/>
    <cellStyle name="公司标准表 5 2 2 2" xfId="2166"/>
    <cellStyle name="_Part III.200406.Loan and Liabilities details.(Site Name)_KPMG original version_(中企华)审计评估联合申报明细表.V1" xfId="2167"/>
    <cellStyle name="_03_长期资产申报表_pbc_pbc-2版（附表）maqiang_股权等_ABC-pbc表20060610 2" xfId="2168"/>
    <cellStyle name="_03_长期资产申报表_pbc_pbc-2版（附表）maqiang_股权等_ABC-pbc表20060610 2 2" xfId="2169"/>
    <cellStyle name="_03_长期资产申报表_pbc_pbc-2版（附表）maqiang_股权等_ABC-pbc表20060610_PBC(CG)-MASTER 2" xfId="2170"/>
    <cellStyle name="_03_长期资产申报表_pbc_替换第二版_原ABC-pbc表 2 2" xfId="2171"/>
    <cellStyle name="_03_长期资产申报表_pbc_pbc-2版（附表）maqiang_股权等_ABC-pbc表20060610_PBC(CG)-MASTER 2 2" xfId="2172"/>
    <cellStyle name="_03_长期资产申报表_pbc_pbc-2版（附表）maqiang_股权等_ABC-pbc表20060610_PBC(CG)-MASTER_PBC(CG)-MASTER" xfId="2173"/>
    <cellStyle name="_应收帐款自查表" xfId="2174"/>
    <cellStyle name="_03_长期资产申报表_pbc_pbc-2版（附表）maqiang_股权等_ABC-pbc表20060610－赵静" xfId="2175"/>
    <cellStyle name="60% - 强调文字颜色 5 8 3" xfId="2176"/>
    <cellStyle name="_03_长期资产申报表_pbc_pbc-汇总LAST2_ABC-pbc表20060610_PBC(CG)-MASTER_PBC(CG)-MASTER" xfId="2177"/>
    <cellStyle name="差_山阴县安荣乡煤矿井巷工程计算表（11-04-16） 2 2" xfId="2178"/>
    <cellStyle name="好_山阴县安荣乡煤矿井巷工程计算表（11-04-16） 18" xfId="2179"/>
    <cellStyle name="_03_长期资产申报表_pbc_pbc-2版（附表）maqiang_股权等_ABC-pbc表20060610－赵静 2" xfId="2180"/>
    <cellStyle name="_03_长期资产申报表_pbc_pbc-汇总LAST2_ABC-pbc表20060610_PBC(CG)-MASTER_PBC(CG)-MASTER 2" xfId="2181"/>
    <cellStyle name="差_山阴县安荣乡煤矿井巷工程计算表（11-04-16） 2 2 2" xfId="2182"/>
    <cellStyle name="_天然气(新)" xfId="2183"/>
    <cellStyle name="_03_长期资产申报表_pbc_pbc-2版（附表）maqiang_股权等_ABC-pbc表20060610－赵静 2 2" xfId="2184"/>
    <cellStyle name="常规 2 6 5" xfId="2185"/>
    <cellStyle name="_03_长期资产申报表_pbc_pbc-汇总LAST2_ABC-pbc表20060610_PBC(CG)-MASTER_PBC(CG)-MASTER 2 2" xfId="2186"/>
    <cellStyle name="差_山阴县安荣乡煤矿井巷工程计算表（11-04-16） 2 2 2 2" xfId="2187"/>
    <cellStyle name="_03_长期资产申报表_pbc_pbc-2版（附表）maqiang_股权等_ABC-pbc表20060610－赵静_PBC(CG)-MASTER 2 2" xfId="2188"/>
    <cellStyle name="_其他应收款帐龄分析12月份" xfId="2189"/>
    <cellStyle name="20% - 强调文字颜色 2 2 18 2" xfId="2190"/>
    <cellStyle name="_03_长期资产申报表_pbc_pbc-2版（附表）maqiang_股权等_PBC(CG)-MASTER" xfId="2191"/>
    <cellStyle name="标题 8 3 2" xfId="2192"/>
    <cellStyle name="_电信项目资产评估调查表06.4.30（收益法）-信息公司_附件6：收益现值法评估明细表-Eunis_设备评估表(运宏) 2" xfId="2193"/>
    <cellStyle name="强调文字颜色 2 3 2 2 2" xfId="2194"/>
    <cellStyle name="_CCB.HO.2003 Jnl summary by jnl.Gl.specific for HO branch_CCB.HO.2003 Jnl summary by jnl.GL PRC 60-80.031221rev 2" xfId="2195"/>
    <cellStyle name="差_主要设备询价表（塔城） 11" xfId="2196"/>
    <cellStyle name="常规 2 8 2" xfId="2197"/>
    <cellStyle name="输入 2 2" xfId="2198"/>
    <cellStyle name="常规 2 7 14" xfId="2199"/>
    <cellStyle name="强调文字颜色 2 3 2 2 2 2" xfId="2200"/>
    <cellStyle name="_03_长期资产申报表_pbc_pbc-2版（附表）maqiang_股权等_PBC(CG)-MASTER 2" xfId="2201"/>
    <cellStyle name="_CCB.HO.2003 Jnl summary by jnl.Gl.specific for HO branch_CCB.HO.2003 Jnl summary by jnl.GL PRC 60-80.031221rev 2 2" xfId="2202"/>
    <cellStyle name="常规 2 8 2 2" xfId="2203"/>
    <cellStyle name="输入 2 2 2" xfId="2204"/>
    <cellStyle name="_03_长期资产申报表_pbc_pbc-2版（附表）maqiang_股权等_PBC(CG)-MASTER 2 2" xfId="2205"/>
    <cellStyle name="RevList 9 6" xfId="2206"/>
    <cellStyle name="_03_长期资产申报表_pbc_pbc-2版（附表）maqiang_股权等_PBC(CG)-MASTER_PBC(CG)-MASTER" xfId="2207"/>
    <cellStyle name="RevList 18" xfId="2208"/>
    <cellStyle name="RevList 23" xfId="2209"/>
    <cellStyle name="RevList 9 6 2" xfId="2210"/>
    <cellStyle name="常规 24 5 3" xfId="2211"/>
    <cellStyle name="_03_长期资产申报表_pbc_pbc-2版（附表）maqiang_股权等_PBC(CG)-MASTER_PBC(CG)-MASTER 2" xfId="2212"/>
    <cellStyle name="RevList 18 2" xfId="2213"/>
    <cellStyle name="RevList 23 2" xfId="2214"/>
    <cellStyle name="RevList 9 6 2 2" xfId="2215"/>
    <cellStyle name="_03_长期资产申报表_pbc_pbc-2版（附表）maqiang_股权等_PBC(CG)-MASTER_PBC(CG)-MASTER 2 2" xfId="2216"/>
    <cellStyle name="差_神华香港公司参股七家风电公司评估进场时间计划及联系人名单 10" xfId="2217"/>
    <cellStyle name="好_山西煤炭进出口集团左权鑫顺煤业有限公司资产评估表 5 2" xfId="2218"/>
    <cellStyle name="_折线系数_附件6：收益现值法评估明细表-Eunis" xfId="2219"/>
    <cellStyle name="_03_长期资产申报表_pbc_pbc-2版（附表）maqiang_股权等_原ABC-pbc表 2" xfId="2220"/>
    <cellStyle name="_电力成本法评估明细表" xfId="2221"/>
    <cellStyle name="Linked Cells 7 3 2 2" xfId="2222"/>
    <cellStyle name="Percent[0] 2 10" xfId="2223"/>
    <cellStyle name="注释 2 9 3" xfId="2224"/>
    <cellStyle name="_03_长期资产申报表_pbc-汇总_股权等_ABC-pbc表20060610－赵静 2" xfId="2225"/>
    <cellStyle name="20% - 强调文字颜色 4 6 3 2" xfId="2226"/>
    <cellStyle name="_03_长期资产申报表_pbc-汇总_股权等_ABC-pbc表20060610－赵静_PBC(CG)-MASTER 2" xfId="2227"/>
    <cellStyle name="60% - 强调文字颜色 1 4 2 2 2" xfId="2228"/>
    <cellStyle name="_03_长期资产申报表_pbc_pbc-2版（附表）maqiang_股权等_原ABC-pbc表_PBC(CG)-MASTER 2" xfId="2229"/>
    <cellStyle name="_03_长期资产申报表_pbc-汇总_股权等_ABC-pbc表20060610－赵静_PBC(CG)-MASTER 2 2" xfId="2230"/>
    <cellStyle name="_03_长期资产申报表_pbc_pbc-2版（附表）maqiang_股权等_原ABC-pbc表_PBC(CG)-MASTER 2 2" xfId="2231"/>
    <cellStyle name="_03_长期资产申报表_pbc_pbc-2版（附表）maqiang_原ABC-pbc表 2 2" xfId="2232"/>
    <cellStyle name="Input Cells 15 3 2" xfId="2233"/>
    <cellStyle name="60% - 强调文字颜色 2 2 2 3" xfId="2234"/>
    <cellStyle name="_18-动力" xfId="2235"/>
    <cellStyle name="_03_长期资产申报表_pbc_pbc-2版（附表）maqiang_原ABC-pbc表_PBC(CG)-MASTER 2" xfId="2236"/>
    <cellStyle name="_CCB.HEN.Item12.ProfitNAVRecon.031209.LY_CCB.TG.Item12.F.ProfitNAVRecon.my.031212_CCB.Dec03AuditPack.GL.V2" xfId="2237"/>
    <cellStyle name="_03_长期资产申报表_pbc_pbc-2版（附表）maqiang_原ABC-pbc表_PBC(CG)-MASTER 2 2" xfId="2238"/>
    <cellStyle name="强调文字颜色 5 3 5 4" xfId="2239"/>
    <cellStyle name="_CCB.HEN.Item12.ProfitNAVRecon.031209.LY_CCB.TG.Item12.F.ProfitNAVRecon.my.031212_CCB.Dec03AuditPack.GL.V2 2" xfId="2240"/>
    <cellStyle name="RevList 6 7" xfId="2241"/>
    <cellStyle name="_03_长期资产申报表_pbc_pbc-汇总LAST" xfId="2242"/>
    <cellStyle name="差_案例1-掘进机 11" xfId="2243"/>
    <cellStyle name="60% - 强调文字颜色 4 2 17 2" xfId="2244"/>
    <cellStyle name="标题 6 2 2" xfId="2245"/>
    <cellStyle name="20% - 强调文字颜色 3 2 4 3" xfId="2246"/>
    <cellStyle name="_新华航空现金流预测060714初定送神华(回收营运资金)" xfId="2247"/>
    <cellStyle name="Thousands 15" xfId="2248"/>
    <cellStyle name="Thousands 20" xfId="2249"/>
    <cellStyle name="常规 11 2 3" xfId="2250"/>
    <cellStyle name="_03_长期资产申报表_pbc_pbc-汇总LAST 2" xfId="2251"/>
    <cellStyle name="标题 6 2 2 2" xfId="2252"/>
    <cellStyle name="强调文字颜色 5 6 7" xfId="2253"/>
    <cellStyle name="20% - 强调文字颜色 3 2 4 3 2" xfId="2254"/>
    <cellStyle name="千位分隔 8 2 14" xfId="2255"/>
    <cellStyle name="_03_长期资产申报表_pbc_pbc-汇总LAST 2 2" xfId="2256"/>
    <cellStyle name="_03_长期资产申报表_pbc_pbc-汇总LAST_ABC-pbc表20060610" xfId="2257"/>
    <cellStyle name="_03_长期资产申报表_pbc_pbc-汇总LAST2_股权等_PBC(CG)-MASTER_PBC(CG)-MASTER" xfId="2258"/>
    <cellStyle name="Comma  - Style4" xfId="2259"/>
    <cellStyle name="_03_长期资产申报表_pbc_pbc-汇总LAST1_ABC-pbc表20060610－赵静" xfId="2260"/>
    <cellStyle name="_03_长期资产申报表_pbc_pbc-汇总LAST_ABC-pbc表20060610 2" xfId="2261"/>
    <cellStyle name="_03_长期资产申报表_pbc_pbc-汇总LAST2_股权等_PBC(CG)-MASTER_PBC(CG)-MASTER 2" xfId="2262"/>
    <cellStyle name="Comma  - Style4 2" xfId="2263"/>
    <cellStyle name="_03_长期资产申报表_pbc_pbc-汇总LAST1_ABC-pbc表20060610－赵静 2" xfId="2264"/>
    <cellStyle name="Input Cells 2 2 2 2" xfId="2265"/>
    <cellStyle name="_03_长期资产申报表_pbc_pbc-汇总LAST_ABC-pbc表20060610_PBC(CG)-MASTER" xfId="2266"/>
    <cellStyle name="常规 9 7 2 3 2" xfId="2267"/>
    <cellStyle name="20% - 强调文字颜色 3 5 2" xfId="2268"/>
    <cellStyle name="_03_长期资产申报表_pbc_pbc-汇总LAST1_ABC-pbc表20060610－赵静_PBC(CG)-MASTER" xfId="2269"/>
    <cellStyle name="_ET_STYLE_NoName_00_ 40" xfId="2270"/>
    <cellStyle name="_ET_STYLE_NoName_00_ 35" xfId="2271"/>
    <cellStyle name="_03_长期资产申报表_pbc-汇总_原ABC-pbc表_PBC(CG)-MASTER 2 2" xfId="2272"/>
    <cellStyle name="Input Cells 2 2 2 2 2" xfId="2273"/>
    <cellStyle name="_03_长期资产申报表_pbc_pbc-汇总LAST_ABC-pbc表20060610_PBC(CG)-MASTER 2" xfId="2274"/>
    <cellStyle name="20% - 强调文字颜色 3 5 2 2" xfId="2275"/>
    <cellStyle name="_03_长期资产申报表_pbc_pbc-汇总LAST1_ABC-pbc表20060610－赵静_PBC(CG)-MASTER 2" xfId="2276"/>
    <cellStyle name="_03_长期资产申报表_pbc_pbc-汇总LAST1_ABC-pbc表20060610－赵静_PBC(CG)-MASTER 2 2" xfId="2277"/>
    <cellStyle name="_审定报表(初稿）OK_附件5：评估、审计明细表（成本法）" xfId="2278"/>
    <cellStyle name="_03_长期资产申报表_pbc_pbc-汇总LAST_ABC-pbc表20060610_PBC(CG)-MASTER 2 2" xfId="2279"/>
    <cellStyle name="_03_长期资产申报表_pbc_pbc-汇总LAST_ABC-pbc表20060610_PBC(CG)-MASTER_PBC(CG)-MASTER" xfId="2280"/>
    <cellStyle name="_03_长期资产申报表_pbc-汇总_股权等_ABC-pbc表20060610_PBC(CG)-MASTER_PBC(CG)-MASTER 2 2" xfId="2281"/>
    <cellStyle name="_03_长期资产申报表_pbc_pbc-汇总LAST_ABC-pbc表20060610_PBC(CG)-MASTER_PBC(CG)-MASTER 2" xfId="2282"/>
    <cellStyle name="_03_长期资产申报表_pbc_pbc-汇总LAST_ABC-pbc表20060610_PBC(CG)-MASTER_PBC(CG)-MASTER 2 2" xfId="2283"/>
    <cellStyle name="强调文字颜色 6 3 2 3" xfId="2284"/>
    <cellStyle name="_03_长期资产申报表_pbc_pbc-汇总LAST1_ABC-pbc表20060610_PBC(CG)-MASTER_PBC(CG)-MASTER 2" xfId="2285"/>
    <cellStyle name="Accent4 - 60%" xfId="2286"/>
    <cellStyle name="60% - 强调文字颜色 6 2 14" xfId="2287"/>
    <cellStyle name="_03_长期资产申报表_pbc_pbc-汇总LAST_ABC-pbc表20060610－赵静" xfId="2288"/>
    <cellStyle name="_CCB.QH.Item12..ProfitNAVRecon.031206-HL.ML_CCB.HB.Item12.Housing Loan.ProfitNAVRecon.031218.JZ_CCB.Dec03AuditPack.GL.V2 2 2" xfId="2289"/>
    <cellStyle name="Input Cells 3 2 2" xfId="2290"/>
    <cellStyle name="常规 4 2 8" xfId="2291"/>
    <cellStyle name="_03_长期资产申报表_pbc_替换第二版_PBC(CG)-MASTER 2 2" xfId="2292"/>
    <cellStyle name="_03_长期资产申报表_pbc_pbc-汇总LAST1_ABC-pbc表20060610_PBC(CG)-MASTER_PBC(CG)-MASTER 2 2" xfId="2293"/>
    <cellStyle name="60% - 强调文字颜色 6 2 14 2" xfId="2294"/>
    <cellStyle name="Linked Cells 2 2 6" xfId="2295"/>
    <cellStyle name="_CCB.HEN.Item12.ProfitNAVRecon.031209.LY_1_CCB.HO.NAV Recon.031226.AL_CCB.Dec03AuditPack.GL.V2" xfId="2296"/>
    <cellStyle name="_03_长期资产申报表_pbc_pbc-汇总LAST_ABC-pbc表20060610－赵静 2" xfId="2297"/>
    <cellStyle name="Linked Cells 2 2 6 2" xfId="2298"/>
    <cellStyle name="_CCB.HEN.Item12.ProfitNAVRecon.031209.LY_1_CCB.HO.NAV Recon.031226.AL_CCB.Dec03AuditPack.GL.V2 2" xfId="2299"/>
    <cellStyle name="_03_长期资产申报表_pbc_pbc-汇总LAST_ABC-pbc表20060610－赵静 2 2" xfId="2300"/>
    <cellStyle name="_ET_STYLE_NoName_00_ 30" xfId="2301"/>
    <cellStyle name="_ET_STYLE_NoName_00_ 25" xfId="2302"/>
    <cellStyle name="40% - 强调文字颜色 4 5 2" xfId="2303"/>
    <cellStyle name="RevList 13 3 2" xfId="2304"/>
    <cellStyle name="_03_长期资产申报表_pbc_pbc-汇总LAST_ABC-pbc表20060610－赵静_PBC(CG)-MASTER" xfId="2305"/>
    <cellStyle name="常规 5 12" xfId="2306"/>
    <cellStyle name="_03_长期资产申报表_pbc_pbc-汇总LAST_ABC-pbc表20060610－赵静_PBC(CG)-MASTER 2" xfId="2307"/>
    <cellStyle name="常规 5 12 2" xfId="2308"/>
    <cellStyle name="_03_长期资产申报表_pbc_pbc-汇总LAST_ABC-pbc表20060610－赵静_PBC(CG)-MASTER 2 2" xfId="2309"/>
    <cellStyle name="_03_长期资产申报表_pbc-汇总_股权等_ABC-pbc表20060610_PBC(CG)-MASTER_PBC(CG)-MASTER" xfId="2310"/>
    <cellStyle name="40% - 强调文字颜色 5 6 3 2" xfId="2311"/>
    <cellStyle name="常规 3 6 2 4" xfId="2312"/>
    <cellStyle name="_03_长期资产申报表_pbc_pbc-汇总LAST_PBC(CG)-MASTER 2" xfId="2313"/>
    <cellStyle name="公司标准表 9 5 2 2" xfId="2314"/>
    <cellStyle name="注释 2 2 3 2" xfId="2315"/>
    <cellStyle name="_03_长期资产申报表_pbc_替换第二版_股权等_ABC-pbc表20060610－赵静 2 2" xfId="2316"/>
    <cellStyle name="公司标准表 8 2" xfId="2317"/>
    <cellStyle name="60% - 强调文字颜色 2 3 2 2 3 2" xfId="2318"/>
    <cellStyle name="_03_长期资产申报表_pbc_pbc-汇总LAST_PBC(CG)-MASTER_PBC(CG)-MASTER" xfId="2319"/>
    <cellStyle name="_CCB.HEN.Item12.ProfitNAVRecon.031209.LY_CCB.LN.Item12.Profit  NAV reconciliation.031121" xfId="2320"/>
    <cellStyle name="_03_长期资产申报表_pbc_pbc-汇总LAST_PBC(CG)-MASTER_PBC(CG)-MASTER 2" xfId="2321"/>
    <cellStyle name="_CCB.HEN.Item12.ProfitNAVRecon.031209.LY_CCB.LN.Item12.Profit  NAV reconciliation.031121 2" xfId="2322"/>
    <cellStyle name="_03_长期资产申报表_pbc_pbc-汇总LAST_PBC(CG)-MASTER_PBC(CG)-MASTER 2 2" xfId="2323"/>
    <cellStyle name="60% - 强调文字颜色 4 8" xfId="2324"/>
    <cellStyle name="百分比 7 19" xfId="2325"/>
    <cellStyle name="_CCB.HEN.Item12.ProfitNAVRecon.031209.LY_CCB.LN.Item12.Profit  NAV reconciliation.031121 2 2" xfId="2326"/>
    <cellStyle name="_03_长期资产申报表_pbc_pbc-汇总LAST_股权等 2 2" xfId="2327"/>
    <cellStyle name="60% - 强调文字颜色 6 2 5 3" xfId="2328"/>
    <cellStyle name="60% - 强调文字颜色 4 3 2 2 3 2" xfId="2329"/>
    <cellStyle name="常规 11 14" xfId="2330"/>
    <cellStyle name="20% - 强调文字颜色 5 10" xfId="2331"/>
    <cellStyle name="_03_长期资产申报表_pbc_pbc-汇总LAST2_股权等_原ABC-pbc表_PBC(CG)-MASTER 2" xfId="2332"/>
    <cellStyle name="40% - 强调文字颜色 6 11" xfId="2333"/>
    <cellStyle name="差_山阴县安荣乡煤矿资产评估申报表 3" xfId="2334"/>
    <cellStyle name="Normal - Style1 2 4 3 2" xfId="2335"/>
    <cellStyle name="_03_长期资产申报表_pbc_pbc-汇总LAST_股权等_ABC-pbc表20060610" xfId="2336"/>
    <cellStyle name="0,0_x000d__x000a_NA_x000d__x000a_ 8 6" xfId="2337"/>
    <cellStyle name="_三九脑科收益法表格_科宁公司（成本法）" xfId="2338"/>
    <cellStyle name="_03_长期资产申报表_pbc_pbc-汇总LAST_股权等_ABC-pbc表20060610 2 2" xfId="2339"/>
    <cellStyle name="标题 4 5 3" xfId="2340"/>
    <cellStyle name="_03_长期资产申报表_pbc_pbc-汇总LAST_股权等_ABC-pbc表20060610_PBC(CG)-MASTER" xfId="2341"/>
    <cellStyle name="千位分隔 6 3" xfId="2342"/>
    <cellStyle name="Normal - Style1 3 6" xfId="2343"/>
    <cellStyle name="标题 4 5 3 2" xfId="2344"/>
    <cellStyle name="差_案例1-掘进机 6" xfId="2345"/>
    <cellStyle name="_03_长期资产申报表_pbc_pbc-汇总LAST_股权等_ABC-pbc表20060610_PBC(CG)-MASTER 2" xfId="2346"/>
    <cellStyle name="千位分隔 6 3 2" xfId="2347"/>
    <cellStyle name="Normal - Style1 3 6 2" xfId="2348"/>
    <cellStyle name="差_案例1-掘进机 6 2" xfId="2349"/>
    <cellStyle name="_03_长期资产申报表_pbc_pbc-汇总LAST_股权等_ABC-pbc表20060610_PBC(CG)-MASTER 2 2" xfId="2350"/>
    <cellStyle name="_03_长期资产申报表_pbc_pbc-汇总LAST_股权等_ABC-pbc表20060610_PBC(CG)-MASTER_PBC(CG)-MASTER" xfId="2351"/>
    <cellStyle name="_03_长期资产申报表_pbc_pbc-汇总LAST_股权等_ABC-pbc表20060610_PBC(CG)-MASTER_PBC(CG)-MASTER 2 2" xfId="2352"/>
    <cellStyle name="_03_长期资产申报表_pbc_pbc-汇总LAST_股权等_ABC-pbc表20060610－赵静" xfId="2353"/>
    <cellStyle name="适中 4 3" xfId="2354"/>
    <cellStyle name="40% - 强调文字颜色 1 2 20" xfId="2355"/>
    <cellStyle name="40% - 强调文字颜色 1 2 15" xfId="2356"/>
    <cellStyle name="_03_长期资产申报表_pbc_pbc-汇总LAST_股权等_ABC-pbc表20060610－赵静 2" xfId="2357"/>
    <cellStyle name="计算 2 5 5" xfId="2358"/>
    <cellStyle name="适中 4 3 2" xfId="2359"/>
    <cellStyle name="常规 9 6 2 2 3" xfId="2360"/>
    <cellStyle name="40% - 强调文字颜色 1 2 20 2" xfId="2361"/>
    <cellStyle name="40% - 强调文字颜色 1 2 15 2" xfId="2362"/>
    <cellStyle name="差_主要设备询价表（塔城） 8" xfId="2363"/>
    <cellStyle name="_03_长期资产申报表_pbc_pbc-汇总LAST_股权等_ABC-pbc表20060610－赵静 2 2" xfId="2364"/>
    <cellStyle name="常规 2 2 7 3" xfId="2365"/>
    <cellStyle name="_03_长期资产申报表_pbc_pbc-汇总LAST_股权等_ABC-pbc表20060610－赵静_PBC(CG)-MASTER 2 2" xfId="2366"/>
    <cellStyle name="40% - 强调文字颜色 5 2 6 2" xfId="2367"/>
    <cellStyle name="Tickmark 2 2" xfId="2368"/>
    <cellStyle name="40% - 强调文字颜色 4 2 9" xfId="2369"/>
    <cellStyle name="20% - 强调文字颜色 3 2 4" xfId="2370"/>
    <cellStyle name="_03_长期资产申报表_pbc_pbc-汇总LAST_股权等_PBC(CG)-MASTER" xfId="2371"/>
    <cellStyle name="警告文本 5 3" xfId="2372"/>
    <cellStyle name="_03_长期资产申报表_pbc_pbc-汇总LAST_股权等_PBC(CG)-MASTER 2" xfId="2373"/>
    <cellStyle name="警告文本 5 3 2" xfId="2374"/>
    <cellStyle name="_03_长期资产申报表_pbc_pbc-汇总LAST_股权等_PBC(CG)-MASTER 2 2" xfId="2375"/>
    <cellStyle name="_CBRE明细表 6 4" xfId="2376"/>
    <cellStyle name="_03_长期资产申报表_pbc_pbc-汇总LAST_股权等_PBC(CG)-MASTER_PBC(CG)-MASTER" xfId="2377"/>
    <cellStyle name="60% - 强调文字颜色 1 3 2 2 4" xfId="2378"/>
    <cellStyle name="_03_长期资产申报表_pbc_pbc-汇总LAST_股权等_PBC(CG)-MASTER_PBC(CG)-MASTER 2" xfId="2379"/>
    <cellStyle name="_03_长期资产申报表_pbc_pbc-汇总LAST_股权等_PBC(CG)-MASTER_PBC(CG)-MASTER 2 2" xfId="2380"/>
    <cellStyle name="差_山阴县安荣乡煤矿资产评估申报表 2 2 3" xfId="2381"/>
    <cellStyle name="40% - 强调文字颜色 2 4 6" xfId="2382"/>
    <cellStyle name="_03_长期资产申报表_pbc_pbc-汇总LAST_股权等_原ABC-pbc表" xfId="2383"/>
    <cellStyle name="_03_长期资产申报表_pbc_pbc-汇总LAST_股权等_原ABC-pbc表 2" xfId="2384"/>
    <cellStyle name="标题 1 7" xfId="2385"/>
    <cellStyle name="_三九集团收益法调查表2006三九医贸1103_科宁公司（成本法）" xfId="2386"/>
    <cellStyle name="_03_长期资产申报表_pbc_pbc-汇总LAST_股权等_原ABC-pbc表 2 2" xfId="2387"/>
    <cellStyle name="_CCB.HEN.Item12.ProfitNAVRecon.031209.LY_1_CCB.HO.NAV Recon.031208.EL" xfId="2388"/>
    <cellStyle name="_03_长期资产申报表_pbc-汇总_原ABC-pbc表" xfId="2389"/>
    <cellStyle name="20% - 强调文字颜色 5 5" xfId="2390"/>
    <cellStyle name="强调文字颜色 2 2 6 4" xfId="2391"/>
    <cellStyle name="NormalR" xfId="2392"/>
    <cellStyle name="_03_长期资产申报表_pbc_pbc-汇总LAST_股权等_原ABC-pbc表_PBC(CG)-MASTER" xfId="2393"/>
    <cellStyle name="_Part III.200406.Loan and Liabilities details.(Site Name)_Shenhua PBC package 050530_附件1：审计评估联合申报明细表 2 2" xfId="2394"/>
    <cellStyle name="Input Cells 2 4 2" xfId="2395"/>
    <cellStyle name="差_山西煤炭进出口集团左权鑫顺煤业有限公司资产评估表 16" xfId="2396"/>
    <cellStyle name="差_山西煤炭进出口集团左权鑫顺煤业有限公司资产评估表 21" xfId="2397"/>
    <cellStyle name="20% - 强调文字颜色 5 5 2" xfId="2398"/>
    <cellStyle name="好_张家口主要设备询价表 11" xfId="2399"/>
    <cellStyle name="_03_长期资产申报表_pbc-汇总_股权等_PBC(CG)-MASTER" xfId="2400"/>
    <cellStyle name="_03_长期资产申报表_pbc_pbc-汇总LAST_股权等_原ABC-pbc表_PBC(CG)-MASTER 2" xfId="2401"/>
    <cellStyle name="Linked Cells 4 12" xfId="2402"/>
    <cellStyle name="20% - 强调文字颜色 5 5 2 2" xfId="2403"/>
    <cellStyle name="_03_长期资产申报表_pbc-汇总_股权等_PBC(CG)-MASTER 2" xfId="2404"/>
    <cellStyle name="_03_长期资产申报表_pbc_替换第二版_ABC-pbc表20060610－赵静_PBC(CG)-MASTER" xfId="2405"/>
    <cellStyle name="_03_长期资产申报表_pbc_pbc-汇总LAST_股权等_原ABC-pbc表_PBC(CG)-MASTER 2 2" xfId="2406"/>
    <cellStyle name="Linked Cells 4 12 2" xfId="2407"/>
    <cellStyle name="_国旅估值调查表（旅游与免税销售）20061026" xfId="2408"/>
    <cellStyle name="千位分隔 2 2 14" xfId="2409"/>
    <cellStyle name="_03_长期资产申报表_pbc_pbc-汇总LAST_原ABC-pbc表" xfId="2410"/>
    <cellStyle name="Linked Cells 6 10" xfId="2411"/>
    <cellStyle name="_03_长期资产申报表_pbc_pbc-汇总LAST_原ABC-pbc表 2" xfId="2412"/>
    <cellStyle name="20% - 强调文字颜色 2 2 3 5" xfId="2413"/>
    <cellStyle name="强调文字颜色 3 2 21" xfId="2414"/>
    <cellStyle name="强调文字颜色 3 2 16" xfId="2415"/>
    <cellStyle name="Comma [00]" xfId="2416"/>
    <cellStyle name="Linked Cells 6 10 2" xfId="2417"/>
    <cellStyle name="_03_长期资产申报表_pbc_pbc-汇总LAST_原ABC-pbc表 2 2" xfId="2418"/>
    <cellStyle name="_03_长期资产申报表_pbc_pbc-汇总LAST_原ABC-pbc表_PBC(CG)-MASTER" xfId="2419"/>
    <cellStyle name="40% - 强调文字颜色 1 2 6 3" xfId="2420"/>
    <cellStyle name="_03_长期资产申报表_pbc_pbc-汇总LAST1 2" xfId="2421"/>
    <cellStyle name="_03_长期资产申报表_pbc_pbc-汇总LAST1 2 2" xfId="2422"/>
    <cellStyle name="标题 2 3 2 4" xfId="2423"/>
    <cellStyle name="注释 2 5 5" xfId="2424"/>
    <cellStyle name="_03_长期资产申报表_pbc_pbc-汇总LAST1_ABC-pbc表20060610_PBC(CG)-MASTER_PBC(CG)-MASTER" xfId="2425"/>
    <cellStyle name="_03_长期资产申报表_pbc_pbc-汇总LAST1_PBC(CG)-MASTER 2" xfId="2426"/>
    <cellStyle name="RevList 2 5 4" xfId="2427"/>
    <cellStyle name="_03_长期资产申报表_pbc_pbc-汇总LAST1_PBC(CG)-MASTER_PBC(CG)-MASTER 2 2" xfId="2428"/>
    <cellStyle name="_03_长期资产申报表_pbc_pbc-汇总LAST1_股权等" xfId="2429"/>
    <cellStyle name="_03_长期资产申报表_pbc_pbc-汇总LAST1_股权等 2" xfId="2430"/>
    <cellStyle name="_03_长期资产申报表_pbc_pbc-汇总LAST1_股权等 2 2" xfId="2431"/>
    <cellStyle name="60% - 强调文字颜色 2 2 18 2" xfId="2432"/>
    <cellStyle name="_03_长期资产申报表_pbc_pbc-汇总LAST1_股权等_ABC-pbc表20060610" xfId="2433"/>
    <cellStyle name="Calc Currency (0) 15 3" xfId="2434"/>
    <cellStyle name="RevList 6 3 2" xfId="2435"/>
    <cellStyle name="百分比 3 6 3" xfId="2436"/>
    <cellStyle name="标题 9" xfId="2437"/>
    <cellStyle name="常规 16 2 3" xfId="2438"/>
    <cellStyle name="_03_长期资产申报表_pbc_pbc-汇总LAST1_股权等_ABC-pbc表20060610 2" xfId="2439"/>
    <cellStyle name="RevList 6 3 2 2" xfId="2440"/>
    <cellStyle name="标题 9 2" xfId="2441"/>
    <cellStyle name="_03_长期资产申报表_pbc_pbc-汇总LAST1_股权等_ABC-pbc表20060610_PBC(CG)-MASTER" xfId="2442"/>
    <cellStyle name="适中 2 2 3 4 2" xfId="2443"/>
    <cellStyle name="_03_长期资产申报表_pbc_pbc-汇总LAST1_股权等_ABC-pbc表20060610_PBC(CG)-MASTER 2" xfId="2444"/>
    <cellStyle name="差 5 5" xfId="2445"/>
    <cellStyle name="_03_长期资产申报表_pbc_pbc-汇总LAST1_股权等_ABC-pbc表20060610_PBC(CG)-MASTER 2 2" xfId="2446"/>
    <cellStyle name="_03_长期资产申报表_pbc_pbc-汇总LAST1_股权等_ABC-pbc表20060610_PBC(CG)-MASTER_PBC(CG)-MASTER" xfId="2447"/>
    <cellStyle name="20% - 强调文字颜色 2 4 3 2" xfId="2448"/>
    <cellStyle name="_03_长期资产申报表_pbc_pbc-汇总LAST1_股权等_ABC-pbc表20060610_PBC(CG)-MASTER_PBC(CG)-MASTER 2" xfId="2449"/>
    <cellStyle name="20% - 强调文字颜色 2 4 3 2 2" xfId="2450"/>
    <cellStyle name="_03_长期资产申报表_pbc_pbc-汇总LAST1_股权等_ABC-pbc表20060610_PBC(CG)-MASTER_PBC(CG)-MASTER 2 2" xfId="2451"/>
    <cellStyle name="警告文本 2 3 4" xfId="2452"/>
    <cellStyle name="_第一太平" xfId="2453"/>
    <cellStyle name="_03_长期资产申报表_pbc_pbc-汇总LAST1_股权等_ABC-pbc表20060610－赵静" xfId="2454"/>
    <cellStyle name="0,0_x000d__x000a_NA_x000d__x000a_ 28" xfId="2455"/>
    <cellStyle name="_03_长期资产申报表_pbc_pbc-汇总LAST1_股权等_ABC-pbc表20060610－赵静 2" xfId="2456"/>
    <cellStyle name="_03_长期资产申报表_pbc_pbc-汇总LAST1_股权等_ABC-pbc表20060610－赵静_PBC(CG)-MASTER" xfId="2457"/>
    <cellStyle name="常规 9 3 4 3" xfId="2458"/>
    <cellStyle name="40% - 强调文字颜色 1 4 4 3" xfId="2459"/>
    <cellStyle name="_03_长期资产申报表_pbc_pbc-汇总LAST1_股权等_ABC-pbc表20060610－赵静_PBC(CG)-MASTER 2" xfId="2460"/>
    <cellStyle name="_CBRE明细表 6 6" xfId="2461"/>
    <cellStyle name="_03_长期资产申报表_pbc_pbc-汇总LAST1_股权等_ABC-pbc表20060610－赵静_PBC(CG)-MASTER 2 2" xfId="2462"/>
    <cellStyle name="_03_长期资产申报表_pbc_pbc-汇总LAST1_股权等_PBC(CG)-MASTER" xfId="2463"/>
    <cellStyle name="40% - 强调文字颜色 2 3 6" xfId="2464"/>
    <cellStyle name="好_山阴县安荣乡煤矿井巷工程计算表（11-04-16） 6" xfId="2465"/>
    <cellStyle name="20% - 强调文字颜色 2 4 5 2" xfId="2466"/>
    <cellStyle name="_03_长期资产申报表_pbc_pbc-汇总LAST1_股权等_原ABC-pbc表" xfId="2467"/>
    <cellStyle name="Currency\[0] 18" xfId="2468"/>
    <cellStyle name="Enter Currency (2)" xfId="2469"/>
    <cellStyle name="常规 5 2 10" xfId="2470"/>
    <cellStyle name="千位分隔 5 7 2" xfId="2471"/>
    <cellStyle name="20% - 强调文字颜色 3 3 5" xfId="2472"/>
    <cellStyle name="F6" xfId="2473"/>
    <cellStyle name="_03_长期资产申报表_pbc_pbc-汇总LAST1_股权等_原ABC-pbc表_PBC(CG)-MASTER" xfId="2474"/>
    <cellStyle name="20% - 强调文字颜色 4 2 2 3" xfId="2475"/>
    <cellStyle name="Normal - Style1 6 3 3" xfId="2476"/>
    <cellStyle name="20% - 强调文字颜色 3 3 5 2 2" xfId="2477"/>
    <cellStyle name="Input Cells 6 5 2" xfId="2478"/>
    <cellStyle name="千位分隔 10 2 12" xfId="2479"/>
    <cellStyle name="_03_长期资产申报表_pbc_替换第二版_股权等_ABC-pbc表20060610_PBC(CG)-MASTER_PBC(CG)-MASTER" xfId="2480"/>
    <cellStyle name="_03_长期资产申报表_pbc_pbc-汇总LAST1_股权等_原ABC-pbc表_PBC(CG)-MASTER 2 2" xfId="2481"/>
    <cellStyle name="输入 2 2 3 5" xfId="2482"/>
    <cellStyle name="0,0_x000d__x000a_NA_x000d__x000a_ 9 2" xfId="2483"/>
    <cellStyle name="_03_长期资产申报表_原ABC-pbc表" xfId="2484"/>
    <cellStyle name="_03_长期资产申报表_pbc_pbc-汇总LAST1_原ABC-pbc表 2" xfId="2485"/>
    <cellStyle name="{Z'0000(4 dec)}" xfId="2486"/>
    <cellStyle name="_PRC Adjustments 011231" xfId="2487"/>
    <cellStyle name="_ET_STYLE_NoName_00_ 2 3 2" xfId="2488"/>
    <cellStyle name="_03_长期资产申报表_pbc_pbc-汇总LAST1_原ABC-pbc表 2 2" xfId="2489"/>
    <cellStyle name="解释性文本 4 2 3" xfId="2490"/>
    <cellStyle name="{Z'0000(4 dec)} 2" xfId="2491"/>
    <cellStyle name="_PRC Adjustments 011231 2" xfId="2492"/>
    <cellStyle name="_ET_STYLE_NoName_00_ 2 3 2 2" xfId="2493"/>
    <cellStyle name="Linked Cells 11" xfId="2494"/>
    <cellStyle name="_03_长期资产申报表_pbc_pbc-汇总LAST1_原ABC-pbc表_PBC(CG)-MASTER" xfId="2495"/>
    <cellStyle name="_CCB.HEN.Item12.ProfitNAVRecon.031209.LY_CCB.NB.Appendix 12 ProfitNAVRecon (GL).031204_CCB.Dec03AuditPack.GL.V2" xfId="2496"/>
    <cellStyle name="Linked Cells 11 2" xfId="2497"/>
    <cellStyle name="_03_长期资产申报表_pbc_pbc-汇总LAST1_原ABC-pbc表_PBC(CG)-MASTER 2" xfId="2498"/>
    <cellStyle name="_CCB.HEN.Item12.ProfitNAVRecon.031209.LY_CCB.NB.Appendix 12 ProfitNAVRecon (GL).031204_CCB.Dec03AuditPack.GL.V2 2" xfId="2499"/>
    <cellStyle name="Linked Cells 11 2 2" xfId="2500"/>
    <cellStyle name="_03_长期资产申报表_pbc_pbc-汇总LAST1_原ABC-pbc表_PBC(CG)-MASTER 2 2" xfId="2501"/>
    <cellStyle name="_03_长期资产申报表_pbc_pbc-汇总LAST2 2" xfId="2502"/>
    <cellStyle name="_03_长期资产申报表_pbc_pbc-汇总LAST2 2 2" xfId="2503"/>
    <cellStyle name="标题 2 4 2 4" xfId="2504"/>
    <cellStyle name="注释 3 5 5" xfId="2505"/>
    <cellStyle name="_03_长期资产申报表_pbc_pbc-汇总LAST2_ABC-pbc表20060610" xfId="2506"/>
    <cellStyle name="Special 2 2" xfId="2507"/>
    <cellStyle name="标题 3 7" xfId="2508"/>
    <cellStyle name="Linked Cells 7 6" xfId="2509"/>
    <cellStyle name="好_Sheet2 4" xfId="2510"/>
    <cellStyle name="_03_长期资产申报表_pbc_pbc-汇总LAST2_ABC-pbc表20060610 2" xfId="2511"/>
    <cellStyle name="标题 3 7 2" xfId="2512"/>
    <cellStyle name="Linked Cells 7 6 2" xfId="2513"/>
    <cellStyle name="_03_长期资产申报表_pbc_pbc-汇总LAST2_ABC-pbc表20060610 2 2" xfId="2514"/>
    <cellStyle name="20% - 强调文字颜色 6 13 2" xfId="2515"/>
    <cellStyle name="_03_长期资产申报表_pbc_pbc-汇总LAST2_ABC-pbc表20060610_PBC(CG)-MASTER 2 2" xfId="2516"/>
    <cellStyle name="_IAS Adjustments021231_CCB.HO.New TB template.PRC Sorting.040210 2" xfId="2517"/>
    <cellStyle name="_03_长期资产申报表_pbc_pbc-汇总LAST2_ABC-pbc表20060610－赵静" xfId="2518"/>
    <cellStyle name="计算 2 17" xfId="2519"/>
    <cellStyle name="计算 2 22" xfId="2520"/>
    <cellStyle name="60% - 强调文字颜色 2 2 9" xfId="2521"/>
    <cellStyle name="_03_长期资产申报表_pbc_pbc-汇总LAST2_ABC-pbc表20060610－赵静 2" xfId="2522"/>
    <cellStyle name="40% - 强调文字颜色 1 2 4" xfId="2523"/>
    <cellStyle name="Currency\[0] 2 14" xfId="2524"/>
    <cellStyle name="60% - 强调文字颜色 2 2 9 2" xfId="2525"/>
    <cellStyle name="_03_长期资产申报表_pbc_pbc-汇总LAST2_ABC-pbc表20060610－赵静 2 2" xfId="2526"/>
    <cellStyle name="40% - 强调文字颜色 1 2 4 2" xfId="2527"/>
    <cellStyle name="_PRC Adjustments 011231_CCB.HO.New TB template.CCB PRC IAS Sorting.040223 trial run 2" xfId="2528"/>
    <cellStyle name="_long term loan - others 300504_Shenhua PBC package 050530_附件1：审计评估联合申报明细表" xfId="2529"/>
    <cellStyle name="_03_长期资产申报表_pbc_pbc-汇总LAST2_ABC-pbc表20060610－赵静_PBC(CG)-MASTER 2" xfId="2530"/>
    <cellStyle name="_PRC Adjustments 011231_CCB.HO.New TB template.CCB PRC IAS Sorting.040223 trial run 2 2" xfId="2531"/>
    <cellStyle name="_long term loan - others 300504_Shenhua PBC package 050530_附件1：审计评估联合申报明细表 2" xfId="2532"/>
    <cellStyle name="c_GB model V7 0921_科宁公司（成本法）" xfId="2533"/>
    <cellStyle name="_03_长期资产申报表_pbc_pbc-汇总LAST2_ABC-pbc表20060610－赵静_PBC(CG)-MASTER 2 2" xfId="2534"/>
    <cellStyle name="_long term loan - others 300504_Shenhua PBC package 050530" xfId="2535"/>
    <cellStyle name="40% - 强调文字颜色 6 10 2" xfId="2536"/>
    <cellStyle name="差_山阴县安荣乡煤矿资产评估申报表 2 2" xfId="2537"/>
    <cellStyle name="常规 9 5 2 3" xfId="2538"/>
    <cellStyle name="40% - 强调文字颜色 1 6 2 3" xfId="2539"/>
    <cellStyle name="_03_长期资产申报表_pbc_pbc-汇总LAST2_PBC(CG)-MASTER" xfId="2540"/>
    <cellStyle name="_KPMG original version 2" xfId="2541"/>
    <cellStyle name="_03_长期资产申报表_pbc_pbc-汇总LAST2_PBC(CG)-MASTER 2" xfId="2542"/>
    <cellStyle name="链接单元格 6 4" xfId="2543"/>
    <cellStyle name="60% - 强调文字颜色 1 2 9" xfId="2544"/>
    <cellStyle name="_KPMG original version 2 2" xfId="2545"/>
    <cellStyle name="Calc Currency (0) 6" xfId="2546"/>
    <cellStyle name="计算 5 2" xfId="2547"/>
    <cellStyle name="1 2" xfId="2548"/>
    <cellStyle name="_03_长期资产申报表_pbc_pbc-汇总LAST2_PBC(CG)-MASTER_PBC(CG)-MASTER" xfId="2549"/>
    <cellStyle name="Percent[0] 2 13" xfId="2550"/>
    <cellStyle name="0,0_x000d__x000a_NA_x000d__x000a_ 2 4" xfId="2551"/>
    <cellStyle name="_CCB.SZ.reporting Pack.031110.DY_CCB.Dec03AuditPack.GL.V2 2" xfId="2552"/>
    <cellStyle name="RevList 2 19 2" xfId="2553"/>
    <cellStyle name="RevList 2 24 2" xfId="2554"/>
    <cellStyle name="_03_长期资产申报表_pbc_pbc-汇总LAST2_股权等" xfId="2555"/>
    <cellStyle name="_CCB.SZ.reporting Pack.031110.DY_CCB.Dec03AuditPack.GL.V2 2 2" xfId="2556"/>
    <cellStyle name="Input Cells 4 6 4" xfId="2557"/>
    <cellStyle name="Percent [2] 3 3" xfId="2558"/>
    <cellStyle name="_03_长期资产申报表_pbc_pbc-汇总LAST2_股权等 2" xfId="2559"/>
    <cellStyle name="_03_长期资产申报表_pbc_pbc-汇总LAST2_股权等 2 2" xfId="2560"/>
    <cellStyle name="_03_长期资产申报表_pbc_pbc-汇总LAST2_股权等_ABC-pbc表20060610" xfId="2561"/>
    <cellStyle name="Percent[0] 4" xfId="2562"/>
    <cellStyle name="解释性文本 2 2 2" xfId="2563"/>
    <cellStyle name="60% - 强调文字颜色 5 2 5" xfId="2564"/>
    <cellStyle name="60% - 强调文字颜色 2 4 3 3" xfId="2565"/>
    <cellStyle name="20% - 强调文字颜色 5 3 6 2" xfId="2566"/>
    <cellStyle name="_03_长期资产申报表_pbc_pbc-汇总LAST2_股权等_ABC-pbc表20060610 2" xfId="2567"/>
    <cellStyle name="Percent[0] 4 2" xfId="2568"/>
    <cellStyle name="解释性文本 2 2 2 2" xfId="2569"/>
    <cellStyle name="c_铝厂现金流1125_科宁公司（成本法）" xfId="2570"/>
    <cellStyle name="60% - 强调文字颜色 5 2 5 2" xfId="2571"/>
    <cellStyle name="_03_长期资产申报表_pbc_pbc-汇总LAST2_股权等_ABC-pbc表20060610 2 2" xfId="2572"/>
    <cellStyle name="60% - 强调文字颜色 5 2 5 2 2" xfId="2573"/>
    <cellStyle name="常规 4 11 2 2 3" xfId="2574"/>
    <cellStyle name="_03_长期资产申报表_pbc_pbc-汇总LAST2_股权等_ABC-pbc表20060610_PBC(CG)-MASTER" xfId="2575"/>
    <cellStyle name="RevList 4 15 2" xfId="2576"/>
    <cellStyle name="RevList 4 20 2" xfId="2577"/>
    <cellStyle name="好_附件10：主要设备询价表 15" xfId="2578"/>
    <cellStyle name="好_附件10：主要设备询价表 20" xfId="2579"/>
    <cellStyle name="标题 2 5 2 3" xfId="2580"/>
    <cellStyle name="注释 4 5 4" xfId="2581"/>
    <cellStyle name="_03_长期资产申报表_pbc_pbc-汇总LAST2_股权等_ABC-pbc表20060610_PBC(CG)-MASTER 2" xfId="2582"/>
    <cellStyle name="_03_长期资产申报表_pbc_pbc-汇总LAST2_股权等_ABC-pbc表20060610_PBC(CG)-MASTER 2 2" xfId="2583"/>
    <cellStyle name="{Comma}" xfId="2584"/>
    <cellStyle name="_03_长期资产申报表_pbc_pbc-汇总LAST2_股权等_ABC-pbc表20060610_PBC(CG)-MASTER_PBC(CG)-MASTER 2" xfId="2585"/>
    <cellStyle name="0.0%" xfId="2586"/>
    <cellStyle name="输出 2" xfId="2587"/>
    <cellStyle name="20% - 强调文字颜色 2 4 2 2" xfId="2588"/>
    <cellStyle name="_CCB.HO.2003 Jnl summary by jnl.Gl.specific for HO branch 2" xfId="2589"/>
    <cellStyle name="_03_长期资产申报表_pbc_pbc-汇总LAST2_股权等_ABC-pbc表20060610_PBC(CG)-MASTER_PBC(CG)-MASTER 2 2" xfId="2590"/>
    <cellStyle name="0.0% 2" xfId="2591"/>
    <cellStyle name="输出 2 2" xfId="2592"/>
    <cellStyle name="20% - 强调文字颜色 2 4 2 2 2" xfId="2593"/>
    <cellStyle name="60% - 强调文字颜色 6 4 2 4" xfId="2594"/>
    <cellStyle name="Normal - Style1 15 3" xfId="2595"/>
    <cellStyle name="_CCB.HO.2003 Jnl summary by jnl.Gl.specific for HO branch 2 2" xfId="2596"/>
    <cellStyle name="标题 2 3 2 2" xfId="2597"/>
    <cellStyle name="注释 2 5 3" xfId="2598"/>
    <cellStyle name="_03_长期资产申报表_pbc_pbc-汇总LAST2_股权等_ABC-pbc表20060610－赵静" xfId="2599"/>
    <cellStyle name="标题 2 3 2 2 2" xfId="2600"/>
    <cellStyle name="注释 2 5 3 2" xfId="2601"/>
    <cellStyle name="_03_长期资产申报表_pbc_pbc-汇总LAST2_股权等_ABC-pbc表20060610－赵静 2" xfId="2602"/>
    <cellStyle name="_03_长期资产申报表_pbc_pbc-汇总LAST2_股权等_ABC-pbc表20060610－赵静 2 2" xfId="2603"/>
    <cellStyle name="20% - 强调文字颜色 1 3 7" xfId="2604"/>
    <cellStyle name="_03_长期资产申报表_pbc_pbc-汇总LAST2_股权等_ABC-pbc表20060610－赵静_PBC(CG)-MASTER" xfId="2605"/>
    <cellStyle name="_03_长期资产申报表_pbc_pbc-汇总LAST2_股权等_ABC-pbc表20060610－赵静_PBC(CG)-MASTER 2" xfId="2606"/>
    <cellStyle name="_03_长期资产申报表_pbc_pbc-汇总LAST2_股权等_ABC-pbc表20060610－赵静_PBC(CG)-MASTER 2 2" xfId="2607"/>
    <cellStyle name="_long term loan - others 300504_KPMG original version_(中企华)审计评估联合申报明细表.V1" xfId="2608"/>
    <cellStyle name="_03_长期资产申报表_pbc_pbc-汇总LAST2_股权等_PBC(CG)-MASTER" xfId="2609"/>
    <cellStyle name="_long term loan - others 300504_KPMG original version_(中企华)审计评估联合申报明细表.V1 2" xfId="2610"/>
    <cellStyle name="_03_长期资产申报表_pbc_pbc-汇总LAST2_股权等_PBC(CG)-MASTER 2" xfId="2611"/>
    <cellStyle name="_long term loan - others 300504_KPMG original version_(中企华)审计评估联合申报明细表.V1 2 2" xfId="2612"/>
    <cellStyle name="汇总 2 3 4" xfId="2613"/>
    <cellStyle name="_03_长期资产申报表_pbc_pbc-汇总LAST2_股权等_PBC(CG)-MASTER 2 2" xfId="2614"/>
    <cellStyle name="_03_长期资产申报表_pbc_pbc-汇总LAST2_股权等_原ABC-pbc表" xfId="2615"/>
    <cellStyle name="强调文字颜色 6 5 2 3" xfId="2616"/>
    <cellStyle name="解释性文本 6 4" xfId="2617"/>
    <cellStyle name="AA NUMBER2" xfId="2618"/>
    <cellStyle name="_ET_STYLE_NoName_00_ 6 6" xfId="2619"/>
    <cellStyle name="_03_长期资产申报表_pbc_pbc-汇总LAST2_股权等_原ABC-pbc表 2" xfId="2620"/>
    <cellStyle name="20% - 强调文字颜色 1 5" xfId="2621"/>
    <cellStyle name="强调文字颜色 2 2 2 4" xfId="2622"/>
    <cellStyle name="_03_长期资产申报表_pbc_pbc-汇总LAST2_股权等_原ABC-pbc表 2 2" xfId="2623"/>
    <cellStyle name="20% - 强调文字颜色 1 5 2" xfId="2624"/>
    <cellStyle name="千位分隔[0] 2 3 2 4" xfId="2625"/>
    <cellStyle name="链接单元格 6 2 2" xfId="2626"/>
    <cellStyle name="60% - 强调文字颜色 1 2 7 2" xfId="2627"/>
    <cellStyle name="_03_长期资产申报表_pbc_pbc-汇总LAST2_股权等_原ABC-pbc表_PBC(CG)-MASTER" xfId="2628"/>
    <cellStyle name="_03_长期资产申报表_pbc_pbc-汇总LAST2_原ABC-pbc表" xfId="2629"/>
    <cellStyle name="好 3 3 2" xfId="2630"/>
    <cellStyle name="40% - 强调文字颜色 6 2 2" xfId="2631"/>
    <cellStyle name="解释性文本 4 2 4" xfId="2632"/>
    <cellStyle name="_03_长期资产申报表_pbc_pbc-汇总LAST2_原ABC-pbc表_PBC(CG)-MASTER" xfId="2633"/>
    <cellStyle name="_KPMG original version_评估明细表(新准则)电力 2 2" xfId="2634"/>
    <cellStyle name="差_山西煤炭进出口集团左权鑫顺煤业有限公司资产评估表 2" xfId="2635"/>
    <cellStyle name="_03_长期资产申报表_pbc_pbc-汇总LAST3" xfId="2636"/>
    <cellStyle name="差_山西煤炭进出口集团左权鑫顺煤业有限公司资产评估表 2 2" xfId="2637"/>
    <cellStyle name="_03_长期资产申报表_pbc_pbc-汇总LAST3 2" xfId="2638"/>
    <cellStyle name="40% - 强调文字颜色 3 3 2 5" xfId="2639"/>
    <cellStyle name="_035康普公司（收益法）调查表－含财务费用2.2hedui_From Audrey to Norma_设备评估表(运宏)" xfId="2640"/>
    <cellStyle name="差_山西煤炭进出口集团左权鑫顺煤业有限公司资产评估表 2 2 2" xfId="2641"/>
    <cellStyle name="注释 4 5 5" xfId="2642"/>
    <cellStyle name="_03_长期资产申报表_pbc_pbc-汇总LAST3 2 2" xfId="2643"/>
    <cellStyle name="40% - 强调文字颜色 1 4 6" xfId="2644"/>
    <cellStyle name="常规 9 3 6" xfId="2645"/>
    <cellStyle name="Comma_ SG&amp;A Bridge " xfId="2646"/>
    <cellStyle name="_03_长期资产申报表_pbc_pbc-汇总LAST3_ABC-pbc表20060610 2 2" xfId="2647"/>
    <cellStyle name="20% - 强调文字颜色 2 3 6 2" xfId="2648"/>
    <cellStyle name="_03_长期资产申报表_pbc_pbc-汇总LAST3_ABC-pbc表20060610_PBC(CG)-MASTER" xfId="2649"/>
    <cellStyle name="40% - 强调文字颜色 5 2 8" xfId="2650"/>
    <cellStyle name="Normal - Style1 6 4" xfId="2651"/>
    <cellStyle name="20% - 强调文字颜色 4 2 3" xfId="2652"/>
    <cellStyle name="_03_长期资产申报表_pbc_pbc-汇总LAST3_ABC-pbc表20060610_PBC(CG)-MASTER 2" xfId="2653"/>
    <cellStyle name="40% - 强调文字颜色 5 2 8 2" xfId="2654"/>
    <cellStyle name="常规 2 16 3" xfId="2655"/>
    <cellStyle name="Normal - Style1 6 4 2" xfId="2656"/>
    <cellStyle name="20% - 强调文字颜色 4 2 3 2" xfId="2657"/>
    <cellStyle name="Currency$[2] 2 5" xfId="2658"/>
    <cellStyle name="20% - 强调文字颜色 3 4 4" xfId="2659"/>
    <cellStyle name="_03_长期资产申报表_pbc_pbc-汇总LAST3_ABC-pbc表20060610_PBC(CG)-MASTER 2 2" xfId="2660"/>
    <cellStyle name="Normal - Style1 6 4 2 2" xfId="2661"/>
    <cellStyle name="20% - 强调文字颜色 4 2 3 2 2" xfId="2662"/>
    <cellStyle name="20% - 强调文字颜色 3 4 4 2" xfId="2663"/>
    <cellStyle name="Currency\[0] 2 2 3" xfId="2664"/>
    <cellStyle name="0,0_x000d__x000a_NA_x000d__x000a_ 3 2" xfId="2665"/>
    <cellStyle name="_03_长期资产申报表_pbc_pbc-汇总LAST3_ABC-pbc表20060610_PBC(CG)-MASTER_PBC(CG)-MASTER" xfId="2666"/>
    <cellStyle name="0,0_x000d__x000a_NA_x000d__x000a_ 3 2 2" xfId="2667"/>
    <cellStyle name="_03_长期资产申报表_pbc_pbc-汇总LAST3_ABC-pbc表20060610_PBC(CG)-MASTER_PBC(CG)-MASTER 2" xfId="2668"/>
    <cellStyle name="20% - 强调文字颜色 6 4 2 2 2" xfId="2669"/>
    <cellStyle name="_03_长期资产申报表_pbc_pbc-汇总LAST3_ABC-pbc表20060610－赵静" xfId="2670"/>
    <cellStyle name="_03_长期资产申报表_pbc_pbc-汇总LAST3_ABC-pbc表20060610－赵静 2" xfId="2671"/>
    <cellStyle name="20% - 强调文字颜色 1 2 5 4" xfId="2672"/>
    <cellStyle name="公司标准表 6 6" xfId="2673"/>
    <cellStyle name="差_娄娄沟房屋及构筑物照片 9" xfId="2674"/>
    <cellStyle name="Column$Headings 26" xfId="2675"/>
    <cellStyle name="_03_长期资产申报表_pbc_pbc-汇总LAST3_ABC-pbc表20060610－赵静 2 2" xfId="2676"/>
    <cellStyle name="n_铝厂现金流1122B_科宁公司（成本法）" xfId="2677"/>
    <cellStyle name="_03_长期资产申报表_pbc_pbc-汇总LAST3_ABC-pbc表20060610－赵静_PBC(CG)-MASTER" xfId="2678"/>
    <cellStyle name="_03_长期资产申报表_pbc_pbc-汇总LAST3_ABC-pbc表20060610－赵静_PBC(CG)-MASTER 2 2" xfId="2679"/>
    <cellStyle name="Linked Cells 9 6 3" xfId="2680"/>
    <cellStyle name="_03_长期资产申报表_pbc_pbc-汇总LAST3_PBC(CG)-MASTER" xfId="2681"/>
    <cellStyle name="_03_长期资产申报表_pbc_pbc-汇总LAST3_PBC(CG)-MASTER 2" xfId="2682"/>
    <cellStyle name="千位分隔 7 7 2" xfId="2683"/>
    <cellStyle name="20% - 强调文字颜色 5 3 5" xfId="2684"/>
    <cellStyle name="Normal - Style1 8 3 3" xfId="2685"/>
    <cellStyle name="20% - 强调文字颜色 4 4 2 3" xfId="2686"/>
    <cellStyle name="_03_长期资产申报表_pbc_Worksheet in   pbc-汇总LAST_ABC-pbc表20060610_PBC(CG)-MASTER_PBC(CG)-MASTER" xfId="2687"/>
    <cellStyle name="Lines Fill 4 6" xfId="2688"/>
    <cellStyle name="_03_长期资产申报表_pbc_pbc-汇总LAST3_PBC(CG)-MASTER 2 2" xfId="2689"/>
    <cellStyle name="20% - 强调文字颜色 5 3 5 2" xfId="2690"/>
    <cellStyle name="Percent [0.00%] 8" xfId="2691"/>
    <cellStyle name="60% - 强调文字颜色 2 4 2 3" xfId="2692"/>
    <cellStyle name="_03_长期资产申报表_pbc_Worksheet in   pbc-汇总LAST_ABC-pbc表20060610_PBC(CG)-MASTER_PBC(CG)-MASTER 2" xfId="2693"/>
    <cellStyle name="常规 30 6 3" xfId="2694"/>
    <cellStyle name="常规 25 6 3" xfId="2695"/>
    <cellStyle name="_03_长期资产申报表_pbc_pbc-汇总LAST3_PBC(CG)-MASTER_PBC(CG)-MASTER" xfId="2696"/>
    <cellStyle name="_03_长期资产申报表_pbc_替换第二版_ABC-pbc表20060610" xfId="2697"/>
    <cellStyle name="RevList 4 18" xfId="2698"/>
    <cellStyle name="RevList 4 23" xfId="2699"/>
    <cellStyle name="_03_长期资产申报表_pbc_pbc-汇总LAST3_PBC(CG)-MASTER_PBC(CG)-MASTER 2" xfId="2700"/>
    <cellStyle name="_03_长期资产申报表_pbc_替换第二版_ABC-pbc表20060610 2" xfId="2701"/>
    <cellStyle name="RevList 4 18 2" xfId="2702"/>
    <cellStyle name="_03_长期资产申报表_pbc_pbc-汇总LAST3_PBC(CG)-MASTER_PBC(CG)-MASTER 2 2" xfId="2703"/>
    <cellStyle name="Normal - Style1 2 2 4" xfId="2704"/>
    <cellStyle name="_折线系数_附件6：收益现值法评估明细表-Eunis_设备评估表(运宏)" xfId="2705"/>
    <cellStyle name="_03_长期资产申报表_pbc_替换第二版_ABC-pbc表20060610 2 2" xfId="2706"/>
    <cellStyle name="_03_长期资产申报表_pbc_pbc-汇总LAST3_股权等" xfId="2707"/>
    <cellStyle name="Linked Cells 7 9" xfId="2708"/>
    <cellStyle name="常规 3 3" xfId="2709"/>
    <cellStyle name="_03_长期资产申报表_pbc_pbc-汇总LAST3_股权等 2" xfId="2710"/>
    <cellStyle name="_普什本部（824）" xfId="2711"/>
    <cellStyle name="Linked Cells 7 9 2" xfId="2712"/>
    <cellStyle name="常规 3 3 2" xfId="2713"/>
    <cellStyle name="_03_长期资产申报表_pbc_pbc-汇总LAST3_股权等 2 2" xfId="2714"/>
    <cellStyle name="20% - 强调文字颜色 2 2 4 3 2" xfId="2715"/>
    <cellStyle name="Calc Currency (0) 9 2" xfId="2716"/>
    <cellStyle name="_03_长期资产申报表_pbc_pbc-汇总LAST3_股权等_ABC-pbc表20060610" xfId="2717"/>
    <cellStyle name="_03_长期资产申报表_pbc_pbc-汇总LAST3_股权等_ABC-pbc表20060610 2" xfId="2718"/>
    <cellStyle name="_03_长期资产申报表_pbc_pbc-汇总LAST3_股权等_ABC-pbc表20060610 2 2" xfId="2719"/>
    <cellStyle name="60% - 强调文字颜色 1 2 2 2 2" xfId="2720"/>
    <cellStyle name="20% - 强调文字颜色 2 6 3 2" xfId="2721"/>
    <cellStyle name="_03_长期资产申报表_pbc_pbc-汇总LAST3_股权等_ABC-pbc表20060610_PBC(CG)-MASTER" xfId="2722"/>
    <cellStyle name="_03_长期资产申报表_pbc_pbc-汇总LAST3_股权等_ABC-pbc表20060610_PBC(CG)-MASTER 2" xfId="2723"/>
    <cellStyle name="PSChar 18" xfId="2724"/>
    <cellStyle name="PSChar 23" xfId="2725"/>
    <cellStyle name="60% - 强调文字颜色 5 6 2" xfId="2726"/>
    <cellStyle name="_36-依兰" xfId="2727"/>
    <cellStyle name="_03_长期资产申报表_pbc_pbc-汇总LAST3_股权等_ABC-pbc表20060610_PBC(CG)-MASTER 2 2" xfId="2728"/>
    <cellStyle name="60% - 强调文字颜色 1 3 3 2" xfId="2729"/>
    <cellStyle name="20% - 强调文字颜色 3 7 3" xfId="2730"/>
    <cellStyle name="Heading1 9" xfId="2731"/>
    <cellStyle name="_03_长期资产申报表_pbc_pbc-汇总LAST3_股权等_ABC-pbc表20060610_PBC(CG)-MASTER_PBC(CG)-MASTER" xfId="2732"/>
    <cellStyle name="_03_长期资产申报表_pbc_pbc-汇总LAST3_股权等_ABC-pbc表20060610_PBC(CG)-MASTER_PBC(CG)-MASTER 2" xfId="2733"/>
    <cellStyle name="_03_长期资产申报表_pbc_pbc-汇总LAST3_股权等_ABC-pbc表20060610_PBC(CG)-MASTER_PBC(CG)-MASTER 2 2" xfId="2734"/>
    <cellStyle name="千位分隔 10 2" xfId="2735"/>
    <cellStyle name="强调文字颜色 4 2 6 2 2" xfId="2736"/>
    <cellStyle name="_03_长期资产申报表_pbc_pbc-汇总LAST3_股权等_ABC-pbc表20060610－赵静" xfId="2737"/>
    <cellStyle name="Input Cells 3 9" xfId="2738"/>
    <cellStyle name="千位分隔 10 2 2" xfId="2739"/>
    <cellStyle name="_03_长期资产申报表_pbc_pbc-汇总LAST3_股权等_ABC-pbc表20060610－赵静 2" xfId="2740"/>
    <cellStyle name="Input Cells 3 9 2" xfId="2741"/>
    <cellStyle name="style2 11" xfId="2742"/>
    <cellStyle name="_03_长期资产申报表_pbc_pbc-汇总LAST3_股权等_ABC-pbc表20060610－赵静 2 2" xfId="2743"/>
    <cellStyle name="Grey 2 17" xfId="2744"/>
    <cellStyle name="Input Cells 7 7" xfId="2745"/>
    <cellStyle name="_Part III.200406.Loan and Liabilities details.(Site Name)_Shenhua PBC package 050530_评估明细表(新准则)电力0630" xfId="2746"/>
    <cellStyle name="_26-哈龙" xfId="2747"/>
    <cellStyle name="_03_长期资产申报表_pbc_pbc-汇总LAST3_股权等_ABC-pbc表20060610－赵静_PBC(CG)-MASTER" xfId="2748"/>
    <cellStyle name="Input Cells 7 7 2" xfId="2749"/>
    <cellStyle name="_Part III.200406.Loan and Liabilities details.(Site Name)_Shenhua PBC package 050530_评估明细表(新准则)电力0630 2" xfId="2750"/>
    <cellStyle name="Percent [0%] 9" xfId="2751"/>
    <cellStyle name="_03_长期资产申报表_pbc_pbc-汇总LAST3_股权等_ABC-pbc表20060610－赵静_PBC(CG)-MASTER 2" xfId="2752"/>
    <cellStyle name="_03_长期资产申报表_pbc_pbc-汇总LAST3_股权等_ABC-pbc表20060610－赵静_PBC(CG)-MASTER 2 2" xfId="2753"/>
    <cellStyle name="20% - 强调文字颜色 2 3 7" xfId="2754"/>
    <cellStyle name="Input Cells 7 7 2 2" xfId="2755"/>
    <cellStyle name="注释 6 18" xfId="2756"/>
    <cellStyle name="注释 6 23" xfId="2757"/>
    <cellStyle name="_Part III.200406.Loan and Liabilities details.(Site Name)_Shenhua PBC package 050530_评估明细表(新准则)电力0630 2 2" xfId="2758"/>
    <cellStyle name="差_山阴县安荣乡煤矿资产评估申报表 2 2 2 2" xfId="2759"/>
    <cellStyle name="40% - 强调文字颜色 2 4 5 2" xfId="2760"/>
    <cellStyle name="_long term loan - others 300504_Shenhua PBC package 050530 2 2" xfId="2761"/>
    <cellStyle name="_03_长期资产申报表_pbc_pbc-汇总LAST3_股权等_PBC(CG)-MASTER" xfId="2762"/>
    <cellStyle name="常规 48 2" xfId="2763"/>
    <cellStyle name="常规 53 2" xfId="2764"/>
    <cellStyle name="常规 6 3 2 3" xfId="2765"/>
    <cellStyle name="Column$Headings 10" xfId="2766"/>
    <cellStyle name="_03_长期资产申报表_pbc_pbc-汇总LAST3_股权等_PBC(CG)-MASTER 2" xfId="2767"/>
    <cellStyle name="_03_长期资产申报表_pbc_pbc-汇总LAST3_股权等_PBC(CG)-MASTER 2 2" xfId="2768"/>
    <cellStyle name="Normal - Style1 9 7 2" xfId="2769"/>
    <cellStyle name="style 9" xfId="2770"/>
    <cellStyle name="适中 5 6" xfId="2771"/>
    <cellStyle name="_03_长期资产申报表_pbc_pbc-汇总LAST3_股权等_PBC(CG)-MASTER_PBC(CG)-MASTER 2" xfId="2772"/>
    <cellStyle name="强调文字颜色 6 9" xfId="2773"/>
    <cellStyle name="_03_长期资产申报表_pbc_pbc-汇总LAST3_股权等_PBC(CG)-MASTER_PBC(CG)-MASTER 2 2" xfId="2774"/>
    <cellStyle name="常规 31 6 2 2" xfId="2775"/>
    <cellStyle name="常规 26 6 2 2" xfId="2776"/>
    <cellStyle name="_03_长期资产申报表_pbc_pbc-汇总LAST3_股权等_原ABC-pbc表" xfId="2777"/>
    <cellStyle name="常规 13 2 2" xfId="2778"/>
    <cellStyle name="_CCB.HO.Profit Recon.031208.AL" xfId="2779"/>
    <cellStyle name="好 4 3 2 2" xfId="2780"/>
    <cellStyle name="60% - 强调文字颜色 2 23" xfId="2781"/>
    <cellStyle name="60% - 强调文字颜色 2 18" xfId="2782"/>
    <cellStyle name="常规 9 12" xfId="2783"/>
    <cellStyle name="40% - 强调文字颜色 1 17" xfId="2784"/>
    <cellStyle name="40% - 强调文字颜色 1 22" xfId="2785"/>
    <cellStyle name="_03_长期资产申报表_pbc_pbc-汇总LAST3_股权等_原ABC-pbc表 2" xfId="2786"/>
    <cellStyle name="常规 13 2 2 2" xfId="2787"/>
    <cellStyle name="40% - 强调文字颜色 6 6 3" xfId="2788"/>
    <cellStyle name="_CCB.HO.Profit Recon.031208.AL 2" xfId="2789"/>
    <cellStyle name="60% - 强调文字颜色 2 23 2" xfId="2790"/>
    <cellStyle name="60% - 强调文字颜色 2 18 2" xfId="2791"/>
    <cellStyle name="常规 9 12 2" xfId="2792"/>
    <cellStyle name="注释 3 2 3" xfId="2793"/>
    <cellStyle name="40% - 强调文字颜色 1 17 2" xfId="2794"/>
    <cellStyle name="40% - 强调文字颜色 1 22 2" xfId="2795"/>
    <cellStyle name="InputArea 2 3" xfId="2796"/>
    <cellStyle name="60% - 强调文字颜色 4 2 4 3" xfId="2797"/>
    <cellStyle name="_CCB.HEN.Item12.ProfitNAVRecon.031209.LY_CCB.JX.Item12.X.ProfitNAVRecon.031209.JW_CCB.HO.NAV Recon.031208.EL" xfId="2798"/>
    <cellStyle name="_03_长期资产申报表_pbc_pbc-汇总LAST3_股权等_原ABC-pbc表 2 2" xfId="2799"/>
    <cellStyle name="Input Cells 3 4 4" xfId="2800"/>
    <cellStyle name="资产 25" xfId="2801"/>
    <cellStyle name="资产 30" xfId="2802"/>
    <cellStyle name="_CCB.QH.Item12..ProfitNAVRecon.031206-HL.ML_CCB.HEN.Item12.F.ProfitNAVRecon.HL.031214.KL" xfId="2803"/>
    <cellStyle name="_IAS Adjustments030630" xfId="2804"/>
    <cellStyle name="_03_长期资产申报表_pbc_pbc-汇总LAST3_股权等_原ABC-pbc表_PBC(CG)-MASTER" xfId="2805"/>
    <cellStyle name="_CCB.QH.Item12..ProfitNAVRecon.031206-HL.ML_CCB.HEN.Item12.F.ProfitNAVRecon.HL.031214.KL 2" xfId="2806"/>
    <cellStyle name="_IAS Adjustments030630 2" xfId="2807"/>
    <cellStyle name="千位分隔 3 3 2 20" xfId="2808"/>
    <cellStyle name="千位分隔 3 3 2 15" xfId="2809"/>
    <cellStyle name="60% - 强调文字颜色 6 2 3" xfId="2810"/>
    <cellStyle name="_03_长期资产申报表_pbc_pbc-汇总LAST3_股权等_原ABC-pbc表_PBC(CG)-MASTER 2" xfId="2811"/>
    <cellStyle name="_CCB.QH.Item12..ProfitNAVRecon.031206-HL.ML_CCB.HEN.Item12.F.ProfitNAVRecon.HL.031214.KL 2 2" xfId="2812"/>
    <cellStyle name="_IAS Adjustments030630 2 2" xfId="2813"/>
    <cellStyle name="60% - 强调文字颜色 6 2 3 2" xfId="2814"/>
    <cellStyle name="_03_长期资产申报表_pbc_pbc-汇总LAST3_股权等_原ABC-pbc表_PBC(CG)-MASTER 2 2" xfId="2815"/>
    <cellStyle name="_03_长期资产申报表_pbc_pbc-汇总LAST3_原ABC-pbc表" xfId="2816"/>
    <cellStyle name="千位分隔 2 2 4 11" xfId="2817"/>
    <cellStyle name="_03_长期资产申报表_pbc_pbc-汇总LAST3_原ABC-pbc表 2" xfId="2818"/>
    <cellStyle name="20% - 强调文字颜色 2 3 4 4" xfId="2819"/>
    <cellStyle name="Currency\[0] 2 18" xfId="2820"/>
    <cellStyle name="_电厂三张主表" xfId="2821"/>
    <cellStyle name="40% - 强调文字颜色 1 2 8" xfId="2822"/>
    <cellStyle name="_03_长期资产申报表_pbc_pbc-汇总LAST3_原ABC-pbc表 2 2" xfId="2823"/>
    <cellStyle name="公司标准表 3 6 2 2" xfId="2824"/>
    <cellStyle name="_03_长期资产申报表_pbc_pbc-汇总LAST3_原ABC-pbc表_PBC(CG)-MASTER 2 2" xfId="2825"/>
    <cellStyle name="0,0_x000d__x000a_NA_x000d__x000a_ 7 2 2" xfId="2826"/>
    <cellStyle name="强调文字颜色 1 15" xfId="2827"/>
    <cellStyle name="强调文字颜色 1 20" xfId="2828"/>
    <cellStyle name="Input Cells 6 3 2 2" xfId="2829"/>
    <cellStyle name="_03_长期资产申报表_pbc_Worksheet in   pbc-汇总LAST" xfId="2830"/>
    <cellStyle name="_03_长期资产申报表_pbc_Worksheet in   pbc-汇总LAST 2" xfId="2831"/>
    <cellStyle name="_03_长期资产申报表_pbc_Worksheet in   pbc-汇总LAST 2 2" xfId="2832"/>
    <cellStyle name="Thousands 16" xfId="2833"/>
    <cellStyle name="Thousands 21" xfId="2834"/>
    <cellStyle name="_03_长期资产申报表_pbc_Worksheet in   pbc-汇总LAST_ABC-pbc表20060610 2" xfId="2835"/>
    <cellStyle name="_03_长期资产申报表_pbc_Worksheet in   pbc-汇总LAST_ABC-pbc表20060610 2 2" xfId="2836"/>
    <cellStyle name="60% - 强调文字颜色 1 4 4" xfId="2837"/>
    <cellStyle name="好_20110112-井巷工程(经李部审） 2" xfId="2838"/>
    <cellStyle name="_03_长期资产申报表_pbc_Worksheet in   pbc-汇总LAST_ABC-pbc表20060610_PBC(CG)-MASTER" xfId="2839"/>
    <cellStyle name="好_20110112-井巷工程(经李部审） 2 2" xfId="2840"/>
    <cellStyle name="适中 10" xfId="2841"/>
    <cellStyle name="千位分隔 2 4 22" xfId="2842"/>
    <cellStyle name="千位分隔 2 4 17" xfId="2843"/>
    <cellStyle name="_03_长期资产申报表_pbc_Worksheet in   pbc-汇总LAST_ABC-pbc表20060610_PBC(CG)-MASTER 2" xfId="2844"/>
    <cellStyle name="Input [yellow] 22" xfId="2845"/>
    <cellStyle name="Input [yellow] 17" xfId="2846"/>
    <cellStyle name="60% - 强调文字颜色 1 4 4 2" xfId="2847"/>
    <cellStyle name="20% - 强调文字颜色 4 8 3" xfId="2848"/>
    <cellStyle name="_CCB.HEN.Item12.ProfitNAVRecon.031209.LY_CCB.JX.Item12.X.ProfitNAVRecon.031209.JW_CCB.Dec03AuditPack.GL.V2" xfId="2849"/>
    <cellStyle name="60% - 强调文字颜色 1 4 4 2 2" xfId="2850"/>
    <cellStyle name="好_20110112-井巷工程(经李部审） 2 2 2" xfId="2851"/>
    <cellStyle name="_03_长期资产申报表_pbc_Worksheet in   pbc-汇总LAST_ABC-pbc表20060610_PBC(CG)-MASTER 2 2" xfId="2852"/>
    <cellStyle name="常规 2 4 2 2 4" xfId="2853"/>
    <cellStyle name="20% - 强调文字颜色 5 3 5 2 2" xfId="2854"/>
    <cellStyle name="60% - 强调文字颜色 3 2 13" xfId="2855"/>
    <cellStyle name="百分比 6 17" xfId="2856"/>
    <cellStyle name="_03_长期资产申报表_pbc_Worksheet in   pbc-汇总LAST_ABC-pbc表20060610_PBC(CG)-MASTER_PBC(CG)-MASTER 2 2" xfId="2857"/>
    <cellStyle name="_03_长期资产申报表_pbc_Worksheet in   pbc-汇总LAST_ABC-pbc表20060610－赵静" xfId="2858"/>
    <cellStyle name="_03_长期资产申报表_pbc_Worksheet in   pbc-汇总LAST_ABC-pbc表20060610－赵静 2" xfId="2859"/>
    <cellStyle name="20% - 强调文字颜色 3 2 9" xfId="2860"/>
    <cellStyle name="RevList 7 6 3" xfId="2861"/>
    <cellStyle name="_03_长期资产申报表_pbc_Worksheet in   pbc-汇总LAST_ABC-pbc表20060610－赵静 2 2" xfId="2862"/>
    <cellStyle name="20% - 强调文字颜色 3 2 9 2" xfId="2863"/>
    <cellStyle name="60% - 强调文字颜色 6 2 4 2 2" xfId="2864"/>
    <cellStyle name="_03_长期资产申报表_pbc_Worksheet in   pbc-汇总LAST_ABC-pbc表20060610－赵静_PBC(CG)-MASTER 2 2" xfId="2865"/>
    <cellStyle name="0.00% 2" xfId="2866"/>
    <cellStyle name="_03_长期资产申报表_pbc_Worksheet in   pbc-汇总LAST_PBC(CG)-MASTER" xfId="2867"/>
    <cellStyle name="RevList 2 12 2" xfId="2868"/>
    <cellStyle name="style2 10" xfId="2869"/>
    <cellStyle name="20% - 强调文字颜色 5 2 3 5" xfId="2870"/>
    <cellStyle name="汇总 4 2 2 2" xfId="2871"/>
    <cellStyle name="_03_长期资产申报表_pbc_Worksheet in   pbc-汇总LAST_PBC(CG)-MASTER_PBC(CG)-MASTER" xfId="2872"/>
    <cellStyle name="_烟台渤海轮渡现金流预测061121下午_附件6：收益现值法评估明细表-Eunis_设备评估表(运宏)" xfId="2873"/>
    <cellStyle name="_03_长期资产申报表_pbc_Worksheet in   pbc-汇总LAST_PBC(CG)-MASTER_PBC(CG)-MASTER 2" xfId="2874"/>
    <cellStyle name="Normal - Style1 3 6 3" xfId="2875"/>
    <cellStyle name="_烟台渤海轮渡现金流预测061121下午_附件6：收益现值法评估明细表-Eunis_设备评估表(运宏) 2" xfId="2876"/>
    <cellStyle name="强调文字颜色 4 4 4 3" xfId="2877"/>
    <cellStyle name="_03_长期资产申报表_pbc_Worksheet in   pbc-汇总LAST_PBC(CG)-MASTER_PBC(CG)-MASTER 2 2" xfId="2878"/>
    <cellStyle name="_03_长期资产申报表_pbc_Worksheet in   pbc-汇总LAST_股权等" xfId="2879"/>
    <cellStyle name="常规_Cape M&amp;E Report" xfId="2880"/>
    <cellStyle name="_035康普公司（收益法）调查表－含财务费用2.2hedui_附件6：收益现值法评估明细表-Eunis_设备评估表(运宏) 2" xfId="2881"/>
    <cellStyle name="_03_长期资产申报表_pbc_原ABC-pbc表_PBC(CG)-MASTER 2 2" xfId="2882"/>
    <cellStyle name="_03_长期资产申报表_pbc_Worksheet in   pbc-汇总LAST_股权等 2" xfId="2883"/>
    <cellStyle name="注释 8 4" xfId="2884"/>
    <cellStyle name="_035康普公司（收益法）调查表－含财务费用2.2hedui_附件6：收益现值法评估明细表-Eunis" xfId="2885"/>
    <cellStyle name="Input Cells 5 4 4" xfId="2886"/>
    <cellStyle name="_03_长期资产申报表_pbc_Worksheet in   pbc-汇总LAST_股权等 2 2" xfId="2887"/>
    <cellStyle name="注释 8 4 2" xfId="2888"/>
    <cellStyle name="_035康普公司（收益法）调查表－含财务费用2.2hedui_附件6：收益现值法评估明细表-Eunis 2" xfId="2889"/>
    <cellStyle name="_29-香坊" xfId="2890"/>
    <cellStyle name="Column$Headings 7 6" xfId="2891"/>
    <cellStyle name="强调文字颜色 6 5 6" xfId="2892"/>
    <cellStyle name="_03_长期资产申报表_pbc_Worksheet in   pbc-汇总LAST_股权等_ABC-pbc表20060610 2 2" xfId="2893"/>
    <cellStyle name="常规 26 8" xfId="2894"/>
    <cellStyle name="_03_长期资产申报表_pbc_Worksheet in   pbc-汇总LAST_股权等_ABC-pbc表20060610_PBC(CG)-MASTER 2" xfId="2895"/>
    <cellStyle name="_03_长期资产申报表_pbc_Worksheet in   pbc-汇总LAST_股权等_ABC-pbc表20060610_PBC(CG)-MASTER_PBC(CG)-MASTER 2 2" xfId="2896"/>
    <cellStyle name="常规 11 2 2 3" xfId="2897"/>
    <cellStyle name="20% - 强调文字颜色 5 2 12 2" xfId="2898"/>
    <cellStyle name="Tusental_KRATIO97" xfId="2899"/>
    <cellStyle name="60% - 强调文字颜色 3 3 6" xfId="2900"/>
    <cellStyle name="60% - 强调文字颜色 2 2 4 4" xfId="2901"/>
    <cellStyle name="_03_长期资产申报表_pbc_Worksheet in   pbc-汇总LAST_股权等_ABC-pbc表20060610－赵静" xfId="2902"/>
    <cellStyle name="Normal - Style1 6 7" xfId="2903"/>
    <cellStyle name="20% - 强调文字颜色 4 2 6" xfId="2904"/>
    <cellStyle name="千位分隔 7 17" xfId="2905"/>
    <cellStyle name="千位分隔 7 22" xfId="2906"/>
    <cellStyle name="_03_长期资产申报表_pbc_Worksheet in   pbc-汇总LAST_股权等_ABC-pbc表20060610－赵静 2 2" xfId="2907"/>
    <cellStyle name="RevList 7 10" xfId="2908"/>
    <cellStyle name="标题 2 8" xfId="2909"/>
    <cellStyle name="_03_长期资产申报表_pbc_Worksheet in   pbc-汇总LAST_股权等_ABC-pbc表20060610－赵静_PBC(CG)-MASTER" xfId="2910"/>
    <cellStyle name="20% - 强调文字颜色 1 9 2" xfId="2911"/>
    <cellStyle name="RevList 7 10 2" xfId="2912"/>
    <cellStyle name="好_山阴县安荣乡煤矿资产评估申报表" xfId="2913"/>
    <cellStyle name="标题 2 8 2" xfId="2914"/>
    <cellStyle name="_03_长期资产申报表_pbc_Worksheet in   pbc-汇总LAST_股权等_ABC-pbc表20060610－赵静_PBC(CG)-MASTER 2" xfId="2915"/>
    <cellStyle name="注释 7 5 3" xfId="2916"/>
    <cellStyle name="好_山阴县安荣乡煤矿资产评估申报表 2" xfId="2917"/>
    <cellStyle name="_03_长期资产申报表_pbc_Worksheet in   pbc-汇总LAST_股权等_ABC-pbc表20060610－赵静_PBC(CG)-MASTER 2 2" xfId="2918"/>
    <cellStyle name="解释性文本 2 3 2 2" xfId="2919"/>
    <cellStyle name="60% - 强调文字颜色 5 3 5 2" xfId="2920"/>
    <cellStyle name="_03_长期资产申报表_pbc_Worksheet in   pbc-汇总LAST_股权等_PBC(CG)-MASTER" xfId="2921"/>
    <cellStyle name="40% - 强调文字颜色 1 2 5 3" xfId="2922"/>
    <cellStyle name="资产 2 2 7" xfId="2923"/>
    <cellStyle name="60% - 强调文字颜色 5 3 5 2 2" xfId="2924"/>
    <cellStyle name="_03_长期资产申报表_pbc_Worksheet in   pbc-汇总LAST_股权等_PBC(CG)-MASTER 2" xfId="2925"/>
    <cellStyle name="公司标准表 7 8" xfId="2926"/>
    <cellStyle name="_03_长期资产申报表_pbc_Worksheet in   pbc-汇总LAST_股权等_PBC(CG)-MASTER 2 2" xfId="2927"/>
    <cellStyle name="_40-木兰" xfId="2928"/>
    <cellStyle name="_03_长期资产申报表_pbc_Worksheet in   pbc-汇总LAST_股权等_PBC(CG)-MASTER_PBC(CG)-MASTER" xfId="2929"/>
    <cellStyle name="_03_长期资产申报表_pbc_Worksheet in   pbc-汇总LAST_股权等_PBC(CG)-MASTER_PBC(CG)-MASTER 2" xfId="2930"/>
    <cellStyle name="60% - 强调文字颜色 1 2 4 4" xfId="2931"/>
    <cellStyle name="差_附件10：主要设备询价表 17" xfId="2932"/>
    <cellStyle name="_03_长期资产申报表_pbc_Worksheet in   pbc-汇总LAST_股权等_PBC(CG)-MASTER_PBC(CG)-MASTER 2 2" xfId="2933"/>
    <cellStyle name="20% - 强调文字颜色 2 10" xfId="2934"/>
    <cellStyle name="常规 6 2 2 24" xfId="2935"/>
    <cellStyle name="常规 6 2 2 19" xfId="2936"/>
    <cellStyle name="60% - 强调文字颜色 4 12" xfId="2937"/>
    <cellStyle name="强调文字颜色 1 2 4" xfId="2938"/>
    <cellStyle name="_03_长期资产申报表_pbc_Worksheet in   pbc-汇总LAST_股权等_原ABC-pbc表 2" xfId="2939"/>
    <cellStyle name="40% - 强调文字颜色 3 11" xfId="2940"/>
    <cellStyle name="_035康普公司（收益法）调查表－含财务费用2.2hedui_From Audrey to Norma" xfId="2941"/>
    <cellStyle name="20% - 强调文字颜色 2 10 2" xfId="2942"/>
    <cellStyle name="60% - 强调文字颜色 4 12 2" xfId="2943"/>
    <cellStyle name="强调文字颜色 1 2 4 2" xfId="2944"/>
    <cellStyle name="_03_长期资产申报表_pbc_Worksheet in   pbc-汇总LAST_股权等_原ABC-pbc表 2 2" xfId="2945"/>
    <cellStyle name="40% - 强调文字颜色 3 11 2" xfId="2946"/>
    <cellStyle name="_035康普公司（收益法）调查表－含财务费用2.2hedui_From Audrey to Norma 2" xfId="2947"/>
    <cellStyle name="强调文字颜色 2 2 5" xfId="2948"/>
    <cellStyle name="20% - Accent4" xfId="2949"/>
    <cellStyle name="AA QUESTION" xfId="2950"/>
    <cellStyle name="_03_长期资产申报表_pbc_Worksheet in   pbc-汇总LAST_股权等_原ABC-pbc表_PBC(CG)-MASTER" xfId="2951"/>
    <cellStyle name="_03_长期资产申报表_pbc_Worksheet in   pbc-汇总LAST_股权等_原ABC-pbc表_PBC(CG)-MASTER 2" xfId="2952"/>
    <cellStyle name="_03_长期资产申报表_pbc_Worksheet in   pbc-汇总LAST_股权等_原ABC-pbc表_PBC(CG)-MASTER 2 2" xfId="2953"/>
    <cellStyle name="_03_长期资产申报表_pbc_Worksheet in   pbc-汇总LAST_原ABC-pbc表 2" xfId="2954"/>
    <cellStyle name="40% - 强调文字颜色 3 3 4 3" xfId="2955"/>
    <cellStyle name="_03_长期资产申报表_pbc_Worksheet in   pbc-汇总LAST_原ABC-pbc表 2 2" xfId="2956"/>
    <cellStyle name="_03_长期资产申报表_pbc_Worksheet in   pbc-汇总LAST_原ABC-pbc表_PBC(CG)-MASTER" xfId="2957"/>
    <cellStyle name="_03_长期资产申报表_pbc_Worksheet in   pbc-汇总LAST_原ABC-pbc表_PBC(CG)-MASTER 2" xfId="2958"/>
    <cellStyle name="常规 5 10" xfId="2959"/>
    <cellStyle name="_03_长期资产申报表_pbc_Worksheet in   pbc-汇总LAST_原ABC-pbc表_PBC(CG)-MASTER 2 2" xfId="2960"/>
    <cellStyle name="20% - 强调文字颜色 6 6 5" xfId="2961"/>
    <cellStyle name="强调文字颜色 3 2 4" xfId="2962"/>
    <cellStyle name="_CCB.HEN.Item12.ProfitNAVRecon.031209.LY_1_CCB.CQ.Item12.1D.ProfitNAVRec.031213-revised.dhnc_CCB.Dec03AuditPack.GL.V2" xfId="2963"/>
    <cellStyle name="60% - 强调文字颜色 6 2 6 3" xfId="2964"/>
    <cellStyle name="_03_长期资产申报表_pbc_替换第二版" xfId="2965"/>
    <cellStyle name="标题 3 3 3" xfId="2966"/>
    <cellStyle name="Linked Cells 3 7" xfId="2967"/>
    <cellStyle name="_03_长期资产申报表_pbc_替换第二版_ABC-pbc表20060610_PBC(CG)-MASTER" xfId="2968"/>
    <cellStyle name="_ET_STYLE_NoName_00_ 12" xfId="2969"/>
    <cellStyle name="bl" xfId="2970"/>
    <cellStyle name="Date Short" xfId="2971"/>
    <cellStyle name="标题 3 3 3 2" xfId="2972"/>
    <cellStyle name="Linked Cells 3 7 2" xfId="2973"/>
    <cellStyle name="60% - 强调文字颜色 2 7" xfId="2974"/>
    <cellStyle name="_03_长期资产申报表_pbc_替换第二版_ABC-pbc表20060610_PBC(CG)-MASTER 2" xfId="2975"/>
    <cellStyle name="Date Short 2" xfId="2976"/>
    <cellStyle name="标题 3 3 3 2 2" xfId="2977"/>
    <cellStyle name="Linked Cells 3 7 2 2" xfId="2978"/>
    <cellStyle name="60% - 强调文字颜色 2 7 2" xfId="2979"/>
    <cellStyle name="_03_长期资产申报表_pbc_替换第二版_ABC-pbc表20060610_PBC(CG)-MASTER 2 2" xfId="2980"/>
    <cellStyle name="好_国华锡林郭勒设备询价表 22" xfId="2981"/>
    <cellStyle name="好_国华锡林郭勒设备询价表 17" xfId="2982"/>
    <cellStyle name="_ET_STYLE_NoName_00_ 12 2" xfId="2983"/>
    <cellStyle name="20% - 强调文字颜色 6 3 2" xfId="2984"/>
    <cellStyle name="_03_长期资产申报表_pbc_替换第二版_ABC-pbc表20060610_PBC(CG)-MASTER_PBC(CG)-MASTER" xfId="2985"/>
    <cellStyle name="常规 14 7 2" xfId="2986"/>
    <cellStyle name="20% - 强调文字颜色 6 16" xfId="2987"/>
    <cellStyle name="20% - 强调文字颜色 6 21" xfId="2988"/>
    <cellStyle name="Linked Cells 9 3" xfId="2989"/>
    <cellStyle name="20% - 强调文字颜色 6 3 2 2" xfId="2990"/>
    <cellStyle name="_03_长期资产申报表_pbc_替换第二版_ABC-pbc表20060610_PBC(CG)-MASTER_PBC(CG)-MASTER 2" xfId="2991"/>
    <cellStyle name="标题 4 3 6" xfId="2992"/>
    <cellStyle name="千位分隔 4 6" xfId="2993"/>
    <cellStyle name="20% - 强调文字颜色 6 16 2" xfId="2994"/>
    <cellStyle name="20% - 强调文字颜色 6 21 2" xfId="2995"/>
    <cellStyle name="Linked Cells 9 3 2" xfId="2996"/>
    <cellStyle name="20% - 强调文字颜色 6 3 2 2 2" xfId="2997"/>
    <cellStyle name="_03_长期资产申报表_pbc_替换第二版_ABC-pbc表20060610_PBC(CG)-MASTER_PBC(CG)-MASTER 2 2" xfId="2998"/>
    <cellStyle name="_03_长期资产申报表_pbc_替换第二版_ABC-pbc表20060610－赵静" xfId="2999"/>
    <cellStyle name="_03_长期资产申报表_pbc_替换第二版_ABC-pbc表20060610－赵静 2" xfId="3000"/>
    <cellStyle name="强调文字颜色 4 2" xfId="3001"/>
    <cellStyle name="_03_长期资产申报表_pbc_替换第二版_ABC-pbc表20060610－赵静_PBC(CG)-MASTER 2 2" xfId="3002"/>
    <cellStyle name="_03_长期资产申报表_pbc_替换第二版_PBC(CG)-MASTER" xfId="3003"/>
    <cellStyle name="20% - 强调文字颜色 4 10" xfId="3004"/>
    <cellStyle name="常规 10 14" xfId="3005"/>
    <cellStyle name="60% - 强调文字颜色 6 12" xfId="3006"/>
    <cellStyle name="好 2 21" xfId="3007"/>
    <cellStyle name="好 2 16" xfId="3008"/>
    <cellStyle name="Input Cells 3" xfId="3009"/>
    <cellStyle name="_CCB.QH.Item12..ProfitNAVRecon.031206-HL.ML_CCB.HB.Item12.Housing Loan.ProfitNAVRecon.031218.JZ_CCB.Dec03AuditPack.GL.V2" xfId="3010"/>
    <cellStyle name="40% - 强调文字颜色 5 11" xfId="3011"/>
    <cellStyle name="_070210_附件5：评估、审计明细表（成本法）" xfId="3012"/>
    <cellStyle name="_03_长期资产申报表_pbc_替换第二版_PBC(CG)-MASTER 2" xfId="3013"/>
    <cellStyle name="20% - 强调文字颜色 4 10 2" xfId="3014"/>
    <cellStyle name="60% - 强调文字颜色 6 12 2" xfId="3015"/>
    <cellStyle name="Input Cells 3 2" xfId="3016"/>
    <cellStyle name="_CCB.QH.Item12..ProfitNAVRecon.031206-HL.ML_CCB.HB.Item12.Housing Loan.ProfitNAVRecon.031218.JZ_CCB.Dec03AuditPack.GL.V2 2" xfId="3017"/>
    <cellStyle name="40% - 强调文字颜色 5 11 2" xfId="3018"/>
    <cellStyle name="_CBRE明细表 5 2" xfId="3019"/>
    <cellStyle name="_03_长期资产申报表_pbc_替换第二版_PBC(CG)-MASTER_PBC(CG)-MASTER" xfId="3020"/>
    <cellStyle name="20% - 强调文字颜色 3 6 2 2" xfId="3021"/>
    <cellStyle name="Gary Text" xfId="3022"/>
    <cellStyle name="_Part III.200406.Loan and Liabilities details.(Site Name)_审计调查表.V3" xfId="3023"/>
    <cellStyle name="_03_长期资产申报表_pbc_替换第二版_PBC(CG)-MASTER_PBC(CG)-MASTER 2" xfId="3024"/>
    <cellStyle name="差_工程建设其他费用" xfId="3025"/>
    <cellStyle name="60% - 强调文字颜色 1 2 6 4" xfId="3026"/>
    <cellStyle name="_CCB.HO.2002 Jnl summary by jnl.GL PRC 41-80.grouped.031221_CCB.HO.2003 Jnl summary by jnl.GL PRC 13-20.031221" xfId="3027"/>
    <cellStyle name="_03_长期资产申报表_pbc_替换第二版_股权等" xfId="3028"/>
    <cellStyle name="_CCB.HEN.Item12.ProfitNAVRecon.031209.LY_CCB.CQ.Item12.1D.ProfitNAVRec.031213-revised.dhnc_CCB.Dec03AuditPack.GL.V2" xfId="3029"/>
    <cellStyle name="警告文本 4 7" xfId="3030"/>
    <cellStyle name="Calc Currency (0) 3 4" xfId="3031"/>
    <cellStyle name="_CCB.HO.2002 Jnl summary by jnl.GL PRC 41-80.grouped.031221_CCB.HO.2003 Jnl summary by jnl.GL PRC 13-20.031221 2" xfId="3032"/>
    <cellStyle name="_03_长期资产申报表_pbc_替换第二版_股权等 2" xfId="3033"/>
    <cellStyle name="Percent[0] 2 2 3" xfId="3034"/>
    <cellStyle name="RevList 3 13" xfId="3035"/>
    <cellStyle name="_CCB.HEN.Item12.ProfitNAVRecon.031209.LY_CCB.CQ.Item12.1D.ProfitNAVRec.031213-revised.dhnc_CCB.Dec03AuditPack.GL.V2 2" xfId="3036"/>
    <cellStyle name="_CCB.HO.2002 Jnl summary by jnl.GL PRC 41-80.grouped.031221_CCB.HO.2003 Jnl summary by jnl.GL PRC 13-20.031221 2 2" xfId="3037"/>
    <cellStyle name="常规 61 3" xfId="3038"/>
    <cellStyle name="_03_长期资产申报表_pbc_替换第二版_股权等 2 2" xfId="3039"/>
    <cellStyle name="RevList 3 13 2" xfId="3040"/>
    <cellStyle name="Euro 2 2 3" xfId="3041"/>
    <cellStyle name="_CCB.HEN.Item12.ProfitNAVRecon.031209.LY_CCB.CQ.Item12.1D.ProfitNAVRec.031213-revised.dhnc_CCB.Dec03AuditPack.GL.V2 2 2" xfId="3042"/>
    <cellStyle name="_03_长期资产申报表_pbc_替换第二版_股权等_ABC-pbc表20060610" xfId="3043"/>
    <cellStyle name="常规 3 20 3" xfId="3044"/>
    <cellStyle name="20% - 强调文字颜色 4 7 2 2" xfId="3045"/>
    <cellStyle name="_03_长期资产申报表_pbc_替换第二版_股权等_ABC-pbc表20060610 2" xfId="3046"/>
    <cellStyle name="_long term loan - others 300504_Shenhua PBC package 050530_附表1-审计评估联合申报明细表630新" xfId="3047"/>
    <cellStyle name="_03_长期资产申报表_pbc_替换第二版_股权等_ABC-pbc表20060610 2 2" xfId="3048"/>
    <cellStyle name="_03_长期资产申报表_pbc_替换第二版_股权等_ABC-pbc表20060610_PBC(CG)-MASTER" xfId="3049"/>
    <cellStyle name="_03_长期资产申报表_pbc_替换第二版_股权等_ABC-pbc表20060610_PBC(CG)-MASTER 2" xfId="3050"/>
    <cellStyle name="好_张家口主要设备询价表 7" xfId="3051"/>
    <cellStyle name="60% - 强调文字颜色 2 5 6" xfId="3052"/>
    <cellStyle name="_03_长期资产申报表_pbc_替换第二版_股权等_ABC-pbc表20060610_PBC(CG)-MASTER 2 2" xfId="3053"/>
    <cellStyle name="60% - 强调文字颜色 6 5 4" xfId="3054"/>
    <cellStyle name="_03_长期资产申报表_原ABC-pbc表 2" xfId="3055"/>
    <cellStyle name="_03_长期资产申报表_pbc_替换第二版_股权等_ABC-pbc表20060610_PBC(CG)-MASTER_PBC(CG)-MASTER 2" xfId="3056"/>
    <cellStyle name="_03_长期资产申报表_原ABC-pbc表 2 2" xfId="3057"/>
    <cellStyle name="_03_长期资产申报表_pbc_替换第二版_股权等_ABC-pbc表20060610_PBC(CG)-MASTER_PBC(CG)-MASTER 2 2" xfId="3058"/>
    <cellStyle name="_03_长期资产申报表_pbc_替换第二版_股权等_ABC-pbc表20060610－赵静" xfId="3059"/>
    <cellStyle name="Linked Cells 2 2 3 2" xfId="3060"/>
    <cellStyle name="_03_长期资产申报表_pbc_替换第二版_股权等_ABC-pbc表20060610－赵静_PBC(CG)-MASTER" xfId="3061"/>
    <cellStyle name="_03_长期资产申报表_pbc_替换第二版_股权等_ABC-pbc表20060610－赵静_PBC(CG)-MASTER 2" xfId="3062"/>
    <cellStyle name="_03_长期资产申报表_pbc_替换第二版_股权等_ABC-pbc表20060610－赵静_PBC(CG)-MASTER 2 2" xfId="3063"/>
    <cellStyle name="_03_长期资产申报表_pbc_替换第二版_股权等_PBC(CG)-MASTER" xfId="3064"/>
    <cellStyle name="_03_长期资产申报表_pbc_替换第二版_股权等_PBC(CG)-MASTER 2" xfId="3065"/>
    <cellStyle name="_CCB.HEN.Item12.ProfitNAVRecon.031209.LY_CCB.JX.Item12.X.ProfitNAVRecon.031209.JW_CCB.HO.NAV Recon.031226.AL" xfId="3066"/>
    <cellStyle name="_03_长期资产申报表_pbc_替换第二版_股权等_PBC(CG)-MASTER 2 2" xfId="3067"/>
    <cellStyle name="_03_长期资产申报表_pbc_替换第二版_股权等_PBC(CG)-MASTER_PBC(CG)-MASTER" xfId="3068"/>
    <cellStyle name="_03_长期资产申报表_pbc_替换第二版_股权等_PBC(CG)-MASTER_PBC(CG)-MASTER 2" xfId="3069"/>
    <cellStyle name="标题 6 4 3" xfId="3070"/>
    <cellStyle name="20% - 强调文字颜色 3 2 6 4" xfId="3071"/>
    <cellStyle name="千位分隔 2 17 4" xfId="3072"/>
    <cellStyle name="_03_长期资产申报表_pbc_替换第二版_股权等_原ABC-pbc表" xfId="3073"/>
    <cellStyle name="_03_长期资产申报表_pbc_替换第二版_股权等_原ABC-pbc表 2" xfId="3074"/>
    <cellStyle name="style 3" xfId="3075"/>
    <cellStyle name="60% - 强调文字颜色 4 3 5 3" xfId="3076"/>
    <cellStyle name="_CCB.HO.2003 Jnl summary by jnl.GL PRC 15,21-32.031221" xfId="3077"/>
    <cellStyle name="常规 23 3" xfId="3078"/>
    <cellStyle name="常规 18 3" xfId="3079"/>
    <cellStyle name="百分比 5 7" xfId="3080"/>
    <cellStyle name="RevList 3 4 2 2" xfId="3081"/>
    <cellStyle name="Currency$[0] 2 7" xfId="3082"/>
    <cellStyle name="注释 4 3 3" xfId="3083"/>
    <cellStyle name="_03_长期资产申报表_pbc_替换第二版_股权等_原ABC-pbc表 2 2" xfId="3084"/>
    <cellStyle name="40% - 强调文字颜色 4 5 2 2" xfId="3085"/>
    <cellStyle name="_ET_STYLE_NoName_00_ 25 2" xfId="3086"/>
    <cellStyle name="_03_长期资产申报表_pbc_替换第二版_股权等_原ABC-pbc表_PBC(CG)-MASTER" xfId="3087"/>
    <cellStyle name="标题 2 6 5" xfId="3088"/>
    <cellStyle name="_CCB.HEN.Item12.ProfitNAVRecon.031209.LY_1_CCB.HO.NAV Recon.031226.AL_CCB.Dec03AuditPack.GL.V2 2 2" xfId="3089"/>
    <cellStyle name="AA INPUT" xfId="3090"/>
    <cellStyle name="_03_长期资产申报表_pbc_替换第二版_股权等_原ABC-pbc表_PBC(CG)-MASTER 2" xfId="3091"/>
    <cellStyle name="_03_长期资产申报表_pbc_替换第二版_股权等_原ABC-pbc表_PBC(CG)-MASTER 2 2" xfId="3092"/>
    <cellStyle name="_CCB.HO.2003 Jnl summary by jnl.GL PRC 60-80.031221" xfId="3093"/>
    <cellStyle name="InputArea 2 5" xfId="3094"/>
    <cellStyle name="_03_长期资产申报表_pbc_替换第二版_原ABC-pbc表_PBC(CG)-MASTER" xfId="3095"/>
    <cellStyle name="EY House" xfId="3096"/>
    <cellStyle name="_03_长期资产申报表_pbc_替换第二版_原ABC-pbc表_PBC(CG)-MASTER 2" xfId="3097"/>
    <cellStyle name="_PRC Adjustments 021231_CCB.GLAudit Package.040114" xfId="3098"/>
    <cellStyle name="_03_长期资产申报表_pbc_原ABC-pbc表" xfId="3099"/>
    <cellStyle name="_CCB.HEN.Item12.ProfitNAVRecon.031209.LY_CCB.HOBranch.Item12.1D.ProfitNAVRecon.031202_CCB.Dec03AuditPack.GL.V2 2 2" xfId="3100"/>
    <cellStyle name="20% - 强调文字颜色 1 19" xfId="3101"/>
    <cellStyle name="20% - 强调文字颜色 1 24" xfId="3102"/>
    <cellStyle name="_03_长期资产申报表_pbc_原ABC-pbc表 2" xfId="3103"/>
    <cellStyle name="20% - 强调文字颜色 1 19 2" xfId="3104"/>
    <cellStyle name="20% - 强调文字颜色 1 24 2" xfId="3105"/>
    <cellStyle name="_ET_STYLE_NoName_00__车辆" xfId="3106"/>
    <cellStyle name="Input Cells 4 2 3" xfId="3107"/>
    <cellStyle name="注释 8 5 3 2" xfId="3108"/>
    <cellStyle name="_03_长期资产申报表_pbc_原ABC-pbc表 2 2" xfId="3109"/>
    <cellStyle name="_03_长期资产申报表_pbc_原ABC-pbc表_PBC(CG)-MASTER" xfId="3110"/>
    <cellStyle name="_CCB.GLAudit Package.040114_CCB.Dec03AuditPack.GL.V2 2 2" xfId="3111"/>
    <cellStyle name="公司标准表 4 2 3" xfId="3112"/>
    <cellStyle name="_035康普公司（收益法）调查表－含财务费用2.2hedui_附件6：收益现值法评估明细表-Eunis_设备评估表(运宏)" xfId="3113"/>
    <cellStyle name="常规 2 35" xfId="3114"/>
    <cellStyle name="常规 2 40" xfId="3115"/>
    <cellStyle name="_03_长期资产申报表_pbc_原ABC-pbc表_PBC(CG)-MASTER 2" xfId="3116"/>
    <cellStyle name="60% - 强调文字颜色 4 2 19" xfId="3117"/>
    <cellStyle name="标题 6 4" xfId="3118"/>
    <cellStyle name="_03_长期资产申报表_pbc-汇总" xfId="3119"/>
    <cellStyle name="Currency\[0] 13" xfId="3120"/>
    <cellStyle name="60% - 强调文字颜色 4 2 19 2" xfId="3121"/>
    <cellStyle name="标题 6 4 2" xfId="3122"/>
    <cellStyle name="_03_长期资产申报表_pbc-汇总 2" xfId="3123"/>
    <cellStyle name="20% - 强调文字颜色 3 2 6 3" xfId="3124"/>
    <cellStyle name="RevList 3 3 2" xfId="3125"/>
    <cellStyle name="常规 13 2 3" xfId="3126"/>
    <cellStyle name="む|靃0]_Revenuesy Lr L" xfId="3127"/>
    <cellStyle name="60% - 强调文字颜色 2 24" xfId="3128"/>
    <cellStyle name="60% - 强调文字颜色 2 19" xfId="3129"/>
    <cellStyle name="常规 9 13" xfId="3130"/>
    <cellStyle name="千位分隔 2 17 3 2" xfId="3131"/>
    <cellStyle name="40% - 强调文字颜色 1 18" xfId="3132"/>
    <cellStyle name="40% - 强调文字颜色 1 23" xfId="3133"/>
    <cellStyle name="标题 6 4 2 2" xfId="3134"/>
    <cellStyle name="_03_长期资产申报表_pbc-汇总 2 2" xfId="3135"/>
    <cellStyle name="60% - 强调文字颜色 2 22" xfId="3136"/>
    <cellStyle name="60% - 强调文字颜色 2 17" xfId="3137"/>
    <cellStyle name="20% - 强调文字颜色 3 14 2" xfId="3138"/>
    <cellStyle name="60% - 强调文字颜色 5 21 2" xfId="3139"/>
    <cellStyle name="60% - 强调文字颜色 5 16 2" xfId="3140"/>
    <cellStyle name="40% - 强调文字颜色 1 16" xfId="3141"/>
    <cellStyle name="40% - 强调文字颜色 1 21" xfId="3142"/>
    <cellStyle name="常规 9 11" xfId="3143"/>
    <cellStyle name="40% - 强调文字颜色 4 20 2" xfId="3144"/>
    <cellStyle name="40% - 强调文字颜色 4 15 2" xfId="3145"/>
    <cellStyle name="_03_长期资产申报表_pbc-汇总_ABC-pbc表20060610" xfId="3146"/>
    <cellStyle name="20% - 强调文字颜色 1 2 9 2" xfId="3147"/>
    <cellStyle name="40% - 强调文字颜色 6 5 3" xfId="3148"/>
    <cellStyle name="好 3 6 3" xfId="3149"/>
    <cellStyle name="60% - 强调文字颜色 2 22 2" xfId="3150"/>
    <cellStyle name="60% - 强调文字颜色 2 17 2" xfId="3151"/>
    <cellStyle name="常规 9 11 2" xfId="3152"/>
    <cellStyle name="差_山西煤炭进出口集团左权鑫顺煤业有限公司资产评估表 12" xfId="3153"/>
    <cellStyle name="40% - 强调文字颜色 1 16 2" xfId="3154"/>
    <cellStyle name="40% - 强调文字颜色 1 21 2" xfId="3155"/>
    <cellStyle name="60% - 强调文字颜色 4 2 3 3" xfId="3156"/>
    <cellStyle name="好_山阴县安荣乡煤矿资产评估申报表 19" xfId="3157"/>
    <cellStyle name="_03_长期资产申报表_pbc-汇总_ABC-pbc表20060610 2" xfId="3158"/>
    <cellStyle name="好_张家口主要设备询价表" xfId="3159"/>
    <cellStyle name="60% - 强调文字颜色 4 2 3 3 2" xfId="3160"/>
    <cellStyle name="RevList 9 9" xfId="3161"/>
    <cellStyle name="20% - 强调文字颜色 1 2 2 2 3" xfId="3162"/>
    <cellStyle name="_03_长期资产申报表_pbc-汇总_ABC-pbc表20060610 2 2" xfId="3163"/>
    <cellStyle name="_03_长期资产申报表_pbc-汇总_ABC-pbc表20060610_PBC(CG)-MASTER" xfId="3164"/>
    <cellStyle name="差_山阴县安荣乡煤矿资产评估申报表 10" xfId="3165"/>
    <cellStyle name="_03_长期资产申报表_pbc-汇总_ABC-pbc表20060610_PBC(CG)-MASTER 2" xfId="3166"/>
    <cellStyle name="解释性文本 4 4 2" xfId="3167"/>
    <cellStyle name="_国电双辽发电厂1017（按原来模型）" xfId="3168"/>
    <cellStyle name="_03_长期资产申报表_pbc-汇总_ABC-pbc表20060610_PBC(CG)-MASTER 2 2" xfId="3169"/>
    <cellStyle name="_03_长期资产申报表_pbc-汇总_ABC-pbc表20060610_PBC(CG)-MASTER_PBC(CG)-MASTER" xfId="3170"/>
    <cellStyle name="_ET_STYLE_NoName_00_ 3 3" xfId="3171"/>
    <cellStyle name="Currency\[0] 2 4" xfId="3172"/>
    <cellStyle name="_03_长期资产申报表_pbc-汇总_ABC-pbc表20060610_PBC(CG)-MASTER_PBC(CG)-MASTER 2" xfId="3173"/>
    <cellStyle name="_CCB.HO.2003 Jnl summary by jnl.GL PRC 13-20.031221_CCB.Dec03AuditPack.GL.V2" xfId="3174"/>
    <cellStyle name="_03_长期资产申报表_pbc-汇总_ABC-pbc表20060610_PBC(CG)-MASTER_PBC(CG)-MASTER 2 2" xfId="3175"/>
    <cellStyle name="_PRC Adjustments 021231" xfId="3176"/>
    <cellStyle name="Comma0 - Modelo1" xfId="3177"/>
    <cellStyle name="千位分隔[0] 6 12" xfId="3178"/>
    <cellStyle name="_CCB.HO.2003 Jnl summary by jnl.GL PRC 13-20.031221_CCB.Dec03AuditPack.GL.V2 2" xfId="3179"/>
    <cellStyle name="_03_长期资产申报表_pbc-汇总_ABC-pbc表20060610－赵静" xfId="3180"/>
    <cellStyle name="20% - 强调文字颜色 1 11 2" xfId="3181"/>
    <cellStyle name="60% - 强调文字颜色 3 13 2" xfId="3182"/>
    <cellStyle name="40% - 强调文字颜色 2 12 2" xfId="3183"/>
    <cellStyle name="20% - 强调文字颜色 5 2 15" xfId="3184"/>
    <cellStyle name="20% - 强调文字颜色 5 2 20" xfId="3185"/>
    <cellStyle name="_03_长期资产申报表_pbc-汇总_ABC-pbc表20060610－赵静 2" xfId="3186"/>
    <cellStyle name="40% - 强调文字颜色 1 2 2 4" xfId="3187"/>
    <cellStyle name="20% - 强调文字颜色 5 2 15 2" xfId="3188"/>
    <cellStyle name="20% - 强调文字颜色 5 2 20 2" xfId="3189"/>
    <cellStyle name="_03_长期资产申报表_pbc-汇总_ABC-pbc表20060610－赵静_PBC(CG)-MASTER" xfId="3190"/>
    <cellStyle name="_03_长期资产申报表_pbc-汇总_ABC-pbc表20060610－赵静_PBC(CG)-MASTER 2" xfId="3191"/>
    <cellStyle name="Calc Currency (0) 4 6" xfId="3192"/>
    <cellStyle name="_03_长期资产申报表_pbc-汇总_Book2222222222222222222222222222222222222222222222222" xfId="3193"/>
    <cellStyle name="comma zerodec 2" xfId="3194"/>
    <cellStyle name="60% - 强调文字颜色 3 2 5" xfId="3195"/>
    <cellStyle name="60% - 强调文字颜色 2 2 3 3" xfId="3196"/>
    <cellStyle name="_03_长期资产申报表_pbc-汇总_Book2222222222222222222222222222222222222222222222222_ABC-pbc表20060610" xfId="3197"/>
    <cellStyle name="千位分隔 2 2 7" xfId="3198"/>
    <cellStyle name="comma zerodec 2 2" xfId="3199"/>
    <cellStyle name="60% - 强调文字颜色 3 2 5 2" xfId="3200"/>
    <cellStyle name="60% - 强调文字颜色 2 2 3 3 2" xfId="3201"/>
    <cellStyle name="_03_长期资产申报表_pbc-汇总_Book2222222222222222222222222222222222222222222222222_ABC-pbc表20060610 2" xfId="3202"/>
    <cellStyle name="40% - 强调文字颜色 4 2 6 4" xfId="3203"/>
    <cellStyle name="comma zerodec 2 2 2" xfId="3204"/>
    <cellStyle name="60% - 强调文字颜色 3 2 5 2 2" xfId="3205"/>
    <cellStyle name="_03_长期资产申报表_pbc-汇总_Book2222222222222222222222222222222222222222222222222_ABC-pbc表20060610 2 2" xfId="3206"/>
    <cellStyle name="RevList 3 7" xfId="3207"/>
    <cellStyle name="40% - 强调文字颜色 4 3 2 2 2 3" xfId="3208"/>
    <cellStyle name="_03_长期资产申报表_pbc-汇总_Book2222222222222222222222222222222222222222222222222_ABC-pbc表20060610_PBC(CG)-MASTER" xfId="3209"/>
    <cellStyle name="_03_长期资产申报表_pbc-汇总_Book2222222222222222222222222222222222222222222222222_ABC-pbc表20060610_PBC(CG)-MASTER 2" xfId="3210"/>
    <cellStyle name="_03_长期资产申报表_pbc-汇总_Book2222222222222222222222222222222222222222222222222_ABC-pbc表20060610_PBC(CG)-MASTER 2 2" xfId="3211"/>
    <cellStyle name="公司标准表 28" xfId="3212"/>
    <cellStyle name="公司标准表 33" xfId="3213"/>
    <cellStyle name="Column$Headings 6" xfId="3214"/>
    <cellStyle name="强调文字颜色 6 4" xfId="3215"/>
    <cellStyle name="_03_长期资产申报表_pbc-汇总_Book2222222222222222222222222222222222222222222222222_ABC-pbc表20060610_PBC(CG)-MASTER_PBC(CG)-MASTER" xfId="3216"/>
    <cellStyle name="公司标准表 33 2" xfId="3217"/>
    <cellStyle name="Column$Headings 6 2" xfId="3218"/>
    <cellStyle name="常规 3 5 2 3" xfId="3219"/>
    <cellStyle name="强调文字颜色 6 4 2" xfId="3220"/>
    <cellStyle name="_03_长期资产申报表_pbc-汇总_Book2222222222222222222222222222222222222222222222222_ABC-pbc表20060610_PBC(CG)-MASTER_PBC(CG)-MASTER 2" xfId="3221"/>
    <cellStyle name="常规 10 8 2" xfId="3222"/>
    <cellStyle name="_CCB.HEN.Item12.ProfitNAVRecon.031209.LY_1_CCB.Dec03AuditPack.GL.V2" xfId="3223"/>
    <cellStyle name="常规 3 5 2 3 2" xfId="3224"/>
    <cellStyle name="强调文字颜色 6 4 2 2" xfId="3225"/>
    <cellStyle name="_03_长期资产申报表_pbc-汇总_Book2222222222222222222222222222222222222222222222222_ABC-pbc表20060610_PBC(CG)-MASTER_PBC(CG)-MASTER 2 2" xfId="3226"/>
    <cellStyle name="Linked Cells 31" xfId="3227"/>
    <cellStyle name="Linked Cells 26" xfId="3228"/>
    <cellStyle name="_03_长期资产申报表_pbc-汇总_Book2222222222222222222222222222222222222222222222222_ABC-pbc表20060610－赵静" xfId="3229"/>
    <cellStyle name="Linked Cells 31 2" xfId="3230"/>
    <cellStyle name="Linked Cells 26 2" xfId="3231"/>
    <cellStyle name="_03_长期资产申报表_pbc-汇总_Book2222222222222222222222222222222222222222222222222_ABC-pbc表20060610－赵静 2" xfId="3232"/>
    <cellStyle name="常规 60 4" xfId="3233"/>
    <cellStyle name="_03_长期资产申报表_pbc-汇总_Book2222222222222222222222222222222222222222222222222_ABC-pbc表20060610－赵静 2 2" xfId="3234"/>
    <cellStyle name="Linked Cells 5 12" xfId="3235"/>
    <cellStyle name="_03_长期资产申报表_pbc-汇总_Book2222222222222222222222222222222222222222222222222_ABC-pbc表20060610－赵静_PBC(CG)-MASTER" xfId="3236"/>
    <cellStyle name="Linked Cells 5 12 2" xfId="3237"/>
    <cellStyle name="_03_长期资产申报表_pbc-汇总_Book2222222222222222222222222222222222222222222222222_ABC-pbc表20060610－赵静_PBC(CG)-MASTER 2" xfId="3238"/>
    <cellStyle name="_CCB.HEN.Item12.ProfitNAVRecon.031209.LY" xfId="3239"/>
    <cellStyle name="_03_长期资产申报表_pbc-汇总_Book2222222222222222222222222222222222222222222222222_ABC-pbc表20060610－赵静_PBC(CG)-MASTER 2 2" xfId="3240"/>
    <cellStyle name="40% - 强调文字颜色 3 2 14" xfId="3241"/>
    <cellStyle name="千位分隔 10 20" xfId="3242"/>
    <cellStyle name="千位分隔 10 15" xfId="3243"/>
    <cellStyle name="_03_长期资产申报表_pbc-汇总_Book2222222222222222222222222222222222222222222222222_PBC(CG)-MASTER" xfId="3244"/>
    <cellStyle name="Input Cells 2 6" xfId="3245"/>
    <cellStyle name="40% - 强调文字颜色 3 2 14 2" xfId="3246"/>
    <cellStyle name="40% - 强调文字颜色 4 3 6 3" xfId="3247"/>
    <cellStyle name="_03_长期资产申报表_pbc-汇总_Book2222222222222222222222222222222222222222222222222_PBC(CG)-MASTER 2" xfId="3248"/>
    <cellStyle name="_03_长期资产申报表_pbc-汇总_Book2222222222222222222222222222222222222222222222222_PBC(CG)-MASTER 2 2" xfId="3249"/>
    <cellStyle name="差_山阴县安荣乡煤矿资产评估申报表 2 3" xfId="3250"/>
    <cellStyle name="输入 2 5 2" xfId="3251"/>
    <cellStyle name="_03_长期资产申报表_pbc-汇总_Book2222222222222222222222222222222222222222222222222_PBC(CG)-MASTER_PBC(CG)-MASTER" xfId="3252"/>
    <cellStyle name="_CCB.HEN.Item12.ProfitNAVRecon.031209.LY_CCB.HO.NAV Recon.031222.AL" xfId="3253"/>
    <cellStyle name="_03_长期资产申报表_pbc-汇总_Book2222222222222222222222222222222222222222222222222_PBC(CG)-MASTER_PBC(CG)-MASTER 2" xfId="3254"/>
    <cellStyle name="40% - 强调文字颜色 2 5 5" xfId="3255"/>
    <cellStyle name="_CCB.HEN.Item12.ProfitNAVRecon.031209.LY_CCB.HO.NAV Recon.031222.AL 2" xfId="3256"/>
    <cellStyle name="千位分隔[0] 2 2 12" xfId="3257"/>
    <cellStyle name="Red 2" xfId="3258"/>
    <cellStyle name="20% - 强调文字颜色 1 2 10" xfId="3259"/>
    <cellStyle name="千位分隔[0] 2 3 2 2 2" xfId="3260"/>
    <cellStyle name="60% - 强调文字颜色 1 3" xfId="3261"/>
    <cellStyle name="Encabez1" xfId="3262"/>
    <cellStyle name="_03_长期资产申报表_pbc-汇总_Book2222222222222222222222222222222222222222222222222_PBC(CG)-MASTER_PBC(CG)-MASTER 2 2" xfId="3263"/>
    <cellStyle name="_PRC Adjustments 030630_CCB.GLAudit Package.040114 2" xfId="3264"/>
    <cellStyle name="_03_长期资产申报表_pbc-汇总_Book2222222222222222222222222222222222222222222222222_原ABC-pbc表" xfId="3265"/>
    <cellStyle name="60% - 强调文字颜色 2 2 11" xfId="3266"/>
    <cellStyle name="PSChar 13" xfId="3267"/>
    <cellStyle name="60% - 强调文字颜色 3 5" xfId="3268"/>
    <cellStyle name="_PRC Adjustments 030630_CCB.GLAudit Package.040114 2 2" xfId="3269"/>
    <cellStyle name="_03_长期资产申报表_pbc-汇总_Book2222222222222222222222222222222222222222222222222_原ABC-pbc表 2" xfId="3270"/>
    <cellStyle name="60% - 强调文字颜色 2 2 11 2" xfId="3271"/>
    <cellStyle name="n_现金流" xfId="3272"/>
    <cellStyle name="_03_长期资产申报表_pbc-汇总_Book2222222222222222222222222222222222222222222222222_原ABC-pbc表 2 2" xfId="3273"/>
    <cellStyle name="_ET_STYLE_NoName_00_ 19 2" xfId="3274"/>
    <cellStyle name="_03_长期资产申报表_pbc-汇总_Book2222222222222222222222222222222222222222222222222_原ABC-pbc表_PBC(CG)-MASTER" xfId="3275"/>
    <cellStyle name="千位分隔[0] 2 9" xfId="3276"/>
    <cellStyle name="常规 33 3" xfId="3277"/>
    <cellStyle name="常规 28 3" xfId="3278"/>
    <cellStyle name="_03_长期资产申报表_pbc-汇总_Book2222222222222222222222222222222222222222222222222_原ABC-pbc表_PBC(CG)-MASTER 2" xfId="3279"/>
    <cellStyle name="常规 33 3 2" xfId="3280"/>
    <cellStyle name="常规 28 3 2" xfId="3281"/>
    <cellStyle name="_03_长期资产申报表_pbc-汇总_Book2222222222222222222222222222222222222222222222222_原ABC-pbc表_PBC(CG)-MASTER 2 2" xfId="3282"/>
    <cellStyle name="_PRC Adjustments 030630_CCB.HO.New TB template.PRC Sorting.040210_CCB.Dec03AuditPack.GL.V2 2" xfId="3283"/>
    <cellStyle name="60% - 强调文字颜色 6 4 2" xfId="3284"/>
    <cellStyle name="_03_长期资产申报表_pbc-汇总_PBC(CG)-MASTER" xfId="3285"/>
    <cellStyle name="_CCB.HO.NAV Recon.031208.AL 2 2" xfId="3286"/>
    <cellStyle name="_PRC Adjustments 030630_CCB.HO.New TB template.PRC Sorting.040210_CCB.Dec03AuditPack.GL.V2 2 2" xfId="3287"/>
    <cellStyle name="0,0_x000d__x000a_NA_x000d__x000a_ 7 7" xfId="3288"/>
    <cellStyle name="60% - 强调文字颜色 6 4 2 2" xfId="3289"/>
    <cellStyle name="_03_长期资产申报表_pbc-汇总_PBC(CG)-MASTER 2" xfId="3290"/>
    <cellStyle name="强调文字颜色 2 20" xfId="3291"/>
    <cellStyle name="强调文字颜色 2 15" xfId="3292"/>
    <cellStyle name="60% - 强调文字颜色 6 4 2 2 2" xfId="3293"/>
    <cellStyle name="标题 1 5 4" xfId="3294"/>
    <cellStyle name="_03_长期资产申报表_pbc-汇总_PBC(CG)-MASTER 2 2" xfId="3295"/>
    <cellStyle name="好_鲲鹏房产测算表邵02 4 3" xfId="3296"/>
    <cellStyle name="40% - 强调文字颜色 2 2" xfId="3297"/>
    <cellStyle name="_03_长期资产申报表_pbc-汇总_PBC(CG)-MASTER_PBC(CG)-MASTER 2" xfId="3298"/>
    <cellStyle name="60% - 强调文字颜色 3 2 7" xfId="3299"/>
    <cellStyle name="60% - 强调文字颜色 2 2 3 5" xfId="3300"/>
    <cellStyle name="40% - 强调文字颜色 2 2 2" xfId="3301"/>
    <cellStyle name="_03_长期资产申报表_pbc-汇总_PBC(CG)-MASTER_PBC(CG)-MASTER 2 2" xfId="3302"/>
    <cellStyle name="_03_长期资产申报表_pbc-汇总_股权等" xfId="3303"/>
    <cellStyle name="60% - 强调文字颜色 4 4 4 2" xfId="3304"/>
    <cellStyle name="60% - 强调文字颜色 2 3 5 2 2" xfId="3305"/>
    <cellStyle name="_03_长期资产申报表_pbc-汇总_股权等_ABC-pbc表20060610" xfId="3306"/>
    <cellStyle name="20% - 强调文字颜色 3 7" xfId="3307"/>
    <cellStyle name="60% - 强调文字颜色 4 4 4 2 2" xfId="3308"/>
    <cellStyle name="_03_长期资产申报表_pbc-汇总_股权等_ABC-pbc表20060610 2" xfId="3309"/>
    <cellStyle name="20% - 强调文字颜色 3 7 2" xfId="3310"/>
    <cellStyle name="_03_长期资产申报表_pbc-汇总_股权等_ABC-pbc表20060610 2 2" xfId="3311"/>
    <cellStyle name="超链接 2 2 3" xfId="3312"/>
    <cellStyle name="20% - 强调文字颜色 3 7 2 2" xfId="3313"/>
    <cellStyle name="_03_长期资产申报表_pbc-汇总_股权等_ABC-pbc表20060610_PBC(CG)-MASTER" xfId="3314"/>
    <cellStyle name="公司标准表 4 2 2" xfId="3315"/>
    <cellStyle name="_Part III.200406.Loan and Liabilities details.(Site Name)_Shenhua PBC package 050530_审计评估联合申报明细表－GG" xfId="3316"/>
    <cellStyle name="60% - 强调文字颜色 1 3 8" xfId="3317"/>
    <cellStyle name="常规 8 2 3" xfId="3318"/>
    <cellStyle name="_03_长期资产申报表_pbc-汇总_股权等_ABC-pbc表20060610_PBC(CG)-MASTER 2" xfId="3319"/>
    <cellStyle name="20% - 强调文字颜色 5 2 16" xfId="3320"/>
    <cellStyle name="20% - 强调文字颜色 5 2 21" xfId="3321"/>
    <cellStyle name="_03_长期资产申报表_pbc-汇总_股权等_ABC-pbc表20060610_PBC(CG)-MASTER 2 2" xfId="3322"/>
    <cellStyle name="公司标准表 4 2 2 2" xfId="3323"/>
    <cellStyle name="_Part III.200406.Loan and Liabilities details.(Site Name)_Shenhua PBC package 050530_审计评估联合申报明细表－GG 2" xfId="3324"/>
    <cellStyle name="差 2 5 4" xfId="3325"/>
    <cellStyle name="60% - 强调文字颜色 4 3 3 2" xfId="3326"/>
    <cellStyle name="检查单元格 2 2 2 2" xfId="3327"/>
    <cellStyle name="_03_长期资产申报表_pbc-汇总_股权等_PBC(CG)-MASTER_PBC(CG)-MASTER" xfId="3328"/>
    <cellStyle name="60% - 强调文字颜色 4 3 3 2 2" xfId="3329"/>
    <cellStyle name="_03_长期资产申报表_pbc-汇总_股权等_PBC(CG)-MASTER_PBC(CG)-MASTER 2" xfId="3330"/>
    <cellStyle name="20% - 强调文字颜色 2 2 17" xfId="3331"/>
    <cellStyle name="20% - 强调文字颜色 2 2 22" xfId="3332"/>
    <cellStyle name="_03_长期资产申报表_pbc-汇总_股权等_PBC(CG)-MASTER_PBC(CG)-MASTER 2 2" xfId="3333"/>
    <cellStyle name="_03_长期资产申报表_pbc-汇总_股权等_原ABC-pbc表" xfId="3334"/>
    <cellStyle name="_03_长期资产申报表_pbc-汇总_股权等_原ABC-pbc表 2" xfId="3335"/>
    <cellStyle name="PSChar 24" xfId="3336"/>
    <cellStyle name="PSChar 19" xfId="3337"/>
    <cellStyle name="_03_长期资产申报表_pbc-汇总_股权等_原ABC-pbc表 2 2" xfId="3338"/>
    <cellStyle name="60% - 强调文字颜色 5 6 3" xfId="3339"/>
    <cellStyle name="常规 2 3 11" xfId="3340"/>
    <cellStyle name="_03_长期资产申报表_pbc-汇总_股权等_原ABC-pbc表_PBC(CG)-MASTER" xfId="3341"/>
    <cellStyle name="常规 2 3 11 2" xfId="3342"/>
    <cellStyle name="强调文字颜色 6 4 2 4" xfId="3343"/>
    <cellStyle name="_03_长期资产申报表_pbc-汇总_股权等_原ABC-pbc表_PBC(CG)-MASTER 2" xfId="3344"/>
    <cellStyle name="_03_长期资产申报表_pbc-汇总_股权等_原ABC-pbc表_PBC(CG)-MASTER 2 2" xfId="3345"/>
    <cellStyle name="_03_长期资产申报表_pbc-汇总_原ABC-pbc表 2" xfId="3346"/>
    <cellStyle name="_CCB.HEN.Item12.ProfitNAVRecon.031209.LY_1_CCB.HO.NAV Recon.031208.EL 2" xfId="3347"/>
    <cellStyle name="60% - 强调文字颜色 1 2 18" xfId="3348"/>
    <cellStyle name="_03_长期资产申报表_pbc-汇总_原ABC-pbc表 2 2" xfId="3349"/>
    <cellStyle name="_CCB.HEN.Item12.ProfitNAVRecon.031209.LY_1_CCB.HO.NAV Recon.031208.EL 2 2" xfId="3350"/>
    <cellStyle name="60% - 强调文字颜色 1 2 18 2" xfId="3351"/>
    <cellStyle name="常规 4 2 2 2 2 3 2 2" xfId="3352"/>
    <cellStyle name="40% - 强调文字颜色 2 5 2 3" xfId="3353"/>
    <cellStyle name="_Part III.200406.Loan and Liabilities details.(Site Name)_KPMG original version_评估明细表(新准则)电力0630 2" xfId="3354"/>
    <cellStyle name="60% - 强调文字颜色 6 11 2" xfId="3355"/>
    <cellStyle name="Input Cells 2 2" xfId="3356"/>
    <cellStyle name="40% - 强调文字颜色 5 10 2" xfId="3357"/>
    <cellStyle name="差 3 6" xfId="3358"/>
    <cellStyle name="_03_长期资产申报表_pbc-汇总_原ABC-pbc表_PBC(CG)-MASTER" xfId="3359"/>
    <cellStyle name="_CCB.QH.Item12..ProfitNAVRecon.031206-HL.ML_CCB.Dec03AuditPack.GL.V2 2" xfId="3360"/>
    <cellStyle name="差 3 6 2" xfId="3361"/>
    <cellStyle name="_03_长期资产申报表_pbc-汇总_原ABC-pbc表_PBC(CG)-MASTER 2" xfId="3362"/>
    <cellStyle name="_CCB.QH.Item12..ProfitNAVRecon.031206-HL.ML_CCB.Dec03AuditPack.GL.V2 2 2" xfId="3363"/>
    <cellStyle name="强调文字颜色 2 2 4 4" xfId="3364"/>
    <cellStyle name="20% - 强调文字颜色 3 5" xfId="3365"/>
    <cellStyle name="常规 9 7 2 3" xfId="3366"/>
    <cellStyle name="Input Cells 2 2 2" xfId="3367"/>
    <cellStyle name="_ET_STYLE_NoName_00_ 8 6" xfId="3368"/>
    <cellStyle name="常规 3 2 8" xfId="3369"/>
    <cellStyle name="_Part III.200406.Loan and Liabilities details.(Site Name)_KPMG original version_评估明细表(新准则)电力0630 2 2" xfId="3370"/>
    <cellStyle name="40% - 强调文字颜色 1 5 3 2" xfId="3371"/>
    <cellStyle name="Link Units (2) 2" xfId="3372"/>
    <cellStyle name="_03_长期资产申报表_股权等" xfId="3373"/>
    <cellStyle name="Link Units (2) 2 2" xfId="3374"/>
    <cellStyle name="_03_长期资产申报表_股权等 2" xfId="3375"/>
    <cellStyle name="输出 2 2 2 3 2" xfId="3376"/>
    <cellStyle name="RevList 9 2" xfId="3377"/>
    <cellStyle name="_三九脑科收益法表格" xfId="3378"/>
    <cellStyle name="40% - 强调文字颜色 2 2 12 2" xfId="3379"/>
    <cellStyle name="_03_长期资产申报表_股权等_ABC-pbc表20060610" xfId="3380"/>
    <cellStyle name="_03_长期资产申报表_股权等_ABC-pbc表20060610 2" xfId="3381"/>
    <cellStyle name="_03_长期资产申报表_股权等_ABC-pbc表20060610 2 2" xfId="3382"/>
    <cellStyle name="_03_长期资产申报表_股权等_ABC-pbc表20060610_PBC(CG)-MASTER" xfId="3383"/>
    <cellStyle name="_03_长期资产申报表_股权等_ABC-pbc表20060610_PBC(CG)-MASTER 2" xfId="3384"/>
    <cellStyle name="60% 吭 强调文字颜色 6 3" xfId="3385"/>
    <cellStyle name="_03_长期资产申报表_股权等_ABC-pbc表20060610_PBC(CG)-MASTER 2 2" xfId="3386"/>
    <cellStyle name="60% 吭 强调文字颜色 6 3 2" xfId="3387"/>
    <cellStyle name="_03_长期资产申报表_股权等_ABC-pbc表20060610_PBC(CG)-MASTER_PBC(CG)-MASTER" xfId="3388"/>
    <cellStyle name="_03_长期资产申报表_股权等_ABC-pbc表20060610_PBC(CG)-MASTER_PBC(CG)-MASTER 2" xfId="3389"/>
    <cellStyle name="标题 8 5" xfId="3390"/>
    <cellStyle name="强调文字颜色 2 3 2 4" xfId="3391"/>
    <cellStyle name="_03_长期资产申报表_股权等_ABC-pbc表20060610_PBC(CG)-MASTER_PBC(CG)-MASTER 2 2" xfId="3392"/>
    <cellStyle name="u2" xfId="3393"/>
    <cellStyle name="_CBRE明细表 4" xfId="3394"/>
    <cellStyle name="_03_长期资产申报表_股权等_ABC-pbc表20060610－赵静" xfId="3395"/>
    <cellStyle name="_CBRE明细表 4 2" xfId="3396"/>
    <cellStyle name="常规 6 3" xfId="3397"/>
    <cellStyle name="资产 11" xfId="3398"/>
    <cellStyle name="弇_laroux" xfId="3399"/>
    <cellStyle name="_03_长期资产申报表_股权等_ABC-pbc表20060610－赵静 2" xfId="3400"/>
    <cellStyle name="常规 6 3 2" xfId="3401"/>
    <cellStyle name="_设备底稿(顺城盐业)" xfId="3402"/>
    <cellStyle name="_03_长期资产申报表_股权等_ABC-pbc表20060610－赵静 2 2" xfId="3403"/>
    <cellStyle name="RevList 4 11" xfId="3404"/>
    <cellStyle name="20% - 强调文字颜色 5 9" xfId="3405"/>
    <cellStyle name="む|靇Revenuenuesy L" xfId="3406"/>
    <cellStyle name="_03_长期资产申报表_股权等_ABC-pbc表20060610－赵静_PBC(CG)-MASTER" xfId="3407"/>
    <cellStyle name="HEADER" xfId="3408"/>
    <cellStyle name="RevList 4 11 2" xfId="3409"/>
    <cellStyle name="20% - 强调文字颜色 5 9 2" xfId="3410"/>
    <cellStyle name="百分比 2 2 2 3" xfId="3411"/>
    <cellStyle name="_03_长期资产申报表_股权等_ABC-pbc表20060610－赵静_PBC(CG)-MASTER 2" xfId="3412"/>
    <cellStyle name="百分比 2 2 2 3 2" xfId="3413"/>
    <cellStyle name="_03_长期资产申报表_股权等_ABC-pbc表20060610－赵静_PBC(CG)-MASTER 2 2" xfId="3414"/>
    <cellStyle name="百分比 2 4" xfId="3415"/>
    <cellStyle name="_03_长期资产申报表_股权等_PBC(CG)-MASTER" xfId="3416"/>
    <cellStyle name="百分比 2 4 2" xfId="3417"/>
    <cellStyle name="强调文字颜色 6 2 5 6" xfId="3418"/>
    <cellStyle name="_03_长期资产申报表_股权等_PBC(CG)-MASTER 2" xfId="3419"/>
    <cellStyle name="_CBRE明细表 12" xfId="3420"/>
    <cellStyle name="_03_长期资产申报表_股权等_PBC(CG)-MASTER 2 2" xfId="3421"/>
    <cellStyle name="_03_长期资产申报表_股权等_PBC(CG)-MASTER_PBC(CG)-MASTER" xfId="3422"/>
    <cellStyle name="_03_长期资产申报表_股权等_原ABC-pbc表" xfId="3423"/>
    <cellStyle name="99/12/31 3" xfId="3424"/>
    <cellStyle name="_03_长期资产申报表_股权等_原ABC-pbc表 2" xfId="3425"/>
    <cellStyle name="常规 12 5" xfId="3426"/>
    <cellStyle name="_03_长期资产申报表_股权等_原ABC-pbc表 2 2" xfId="3427"/>
    <cellStyle name="百分比 10 16" xfId="3428"/>
    <cellStyle name="百分比 10 21" xfId="3429"/>
    <cellStyle name="_03_长期资产申报表_股权等_原ABC-pbc表_PBC(CG)-MASTER" xfId="3430"/>
    <cellStyle name="_03_长期资产申报表_股权等_原ABC-pbc表_PBC(CG)-MASTER 2" xfId="3431"/>
    <cellStyle name="_03_长期资产申报表_股权等_原ABC-pbc表_PBC(CG)-MASTER 2 2" xfId="3432"/>
    <cellStyle name="常规 4 13" xfId="3433"/>
    <cellStyle name="_03_长期资产申报表_原ABC-pbc表_PBC(CG)-MASTER" xfId="3434"/>
    <cellStyle name="常规 4 13 2" xfId="3435"/>
    <cellStyle name="强调文字颜色 4 10" xfId="3436"/>
    <cellStyle name="_03_长期资产申报表_原ABC-pbc表_PBC(CG)-MASTER 2" xfId="3437"/>
    <cellStyle name="20% - 强调文字颜色 3 2 2 4" xfId="3438"/>
    <cellStyle name="常规 4 13 2 2" xfId="3439"/>
    <cellStyle name="_03_长期资产申报表_原ABC-pbc表_PBC(CG)-MASTER 2 2" xfId="3440"/>
    <cellStyle name="_035湖南省康普通信设备有限责任公司评估明细表" xfId="3441"/>
    <cellStyle name="0,0_x000d__x000a_NA_x000d__x000a_ 4 5" xfId="3442"/>
    <cellStyle name="常规 5 2 7 2 2" xfId="3443"/>
    <cellStyle name="_035湖南省康普通信设备有限责任公司评估明细表_附件5：评估、审计明细表（成本法）" xfId="3444"/>
    <cellStyle name="_CCB.HO.2003 Jnl summary by jnl.Gl.specific for HO branch_CCB.Dec03AuditPack.GL.V2" xfId="3445"/>
    <cellStyle name="标题 4 2 6" xfId="3446"/>
    <cellStyle name="千位分隔 3 6" xfId="3447"/>
    <cellStyle name="20% - 强调文字颜色 6 15 2" xfId="3448"/>
    <cellStyle name="20% - 强调文字颜色 6 20 2" xfId="3449"/>
    <cellStyle name="Currency$[2] 19" xfId="3450"/>
    <cellStyle name="_035康普公司（收益法）调查表－含财务费用2.2hedui" xfId="3451"/>
    <cellStyle name="Normal - Style1 4 2 3" xfId="3452"/>
    <cellStyle name="40% - 强调文字颜色 4 11" xfId="3453"/>
    <cellStyle name="20% - 强调文字颜色 3 10" xfId="3454"/>
    <cellStyle name="60% - 强调文字颜色 5 12" xfId="3455"/>
    <cellStyle name="_035康普公司（收益法）调查表－含财务费用2.2hedui 2" xfId="3456"/>
    <cellStyle name="标题 4 2 6 2" xfId="3457"/>
    <cellStyle name="Comma[2] 2 4" xfId="3458"/>
    <cellStyle name="20% - 强调文字颜色 1 2 5" xfId="3459"/>
    <cellStyle name="_035康普公司（收益法）调查表－含财务费用2.2hedui_From Audrey to Norma_设备评估表(运宏) 2" xfId="3460"/>
    <cellStyle name="_电厂三张主表_From Audrey to Norma_设备评估表(运宏)" xfId="3461"/>
    <cellStyle name="_035康普公司（收益法）调查表－含财务费用2.2hedui_Intercom" xfId="3462"/>
    <cellStyle name="_电厂三张主表_From Audrey to Norma_设备评估表(运宏) 2" xfId="3463"/>
    <cellStyle name="_035康普公司（收益法）调查表－含财务费用2.2hedui_Intercom 2" xfId="3464"/>
    <cellStyle name="Input Cells 7 10" xfId="3465"/>
    <cellStyle name="常规 23 3 3" xfId="3466"/>
    <cellStyle name="常规 18 3 3" xfId="3467"/>
    <cellStyle name="RevList 8 4 2" xfId="3468"/>
    <cellStyle name="_035康普公司（收益法）调查表－含财务费用2.2hedui_Intercom_设备评估表(运宏)" xfId="3469"/>
    <cellStyle name="Input Cells 8 4" xfId="3470"/>
    <cellStyle name="_long term loan - others 300504_审计调查表.V3 2 2" xfId="3471"/>
    <cellStyle name="Input Cells 7 10 2" xfId="3472"/>
    <cellStyle name="RevList 8 4 2 2" xfId="3473"/>
    <cellStyle name="_035康普公司（收益法）调查表－含财务费用2.2hedui_Intercom_设备评估表(运宏) 2" xfId="3474"/>
    <cellStyle name="千位分隔 5 2 15" xfId="3475"/>
    <cellStyle name="千位分隔 5 2 20" xfId="3476"/>
    <cellStyle name="_035康普公司（收益法）调查表－含财务费用2.2hedui_设备评估表(运宏)" xfId="3477"/>
    <cellStyle name="_035康普公司（收益法）调查表－含财务费用2.2hedui_设备评估表(运宏) 2" xfId="3478"/>
    <cellStyle name="标题 4 4 2 3" xfId="3479"/>
    <cellStyle name="千位分隔 5 2 3" xfId="3480"/>
    <cellStyle name="_03-牡丹江" xfId="3481"/>
    <cellStyle name="_05-鸡西" xfId="3482"/>
    <cellStyle name="超链接 3 11" xfId="3483"/>
    <cellStyle name="_06 GXHH_F" xfId="3484"/>
    <cellStyle name="40% - 强调文字颜色 3 4 3 3" xfId="3485"/>
    <cellStyle name="_060402进出口现金流预测" xfId="3486"/>
    <cellStyle name="常规 2 2 2 3" xfId="3487"/>
    <cellStyle name="_0612客编表（原材料及包装物）_AC00-F-080930" xfId="3488"/>
    <cellStyle name="40% - 强调文字颜色 1 2 10 2" xfId="3489"/>
    <cellStyle name="Normal - Style1 9" xfId="3490"/>
    <cellStyle name="_五凌电力现金流计算表20060916" xfId="3491"/>
    <cellStyle name="_06-鹤岗" xfId="3492"/>
    <cellStyle name="_Part III.200406.Loan and Liabilities details.(Site Name)_KPMG original version_附件1：审计评估联合申报明细表 2" xfId="3493"/>
    <cellStyle name="_Part III.200406.Loan and Liabilities details.(Site Name)_Shenhua PBC package 050530_附表1-审计评估联合申报明细表630新 2 2" xfId="3494"/>
    <cellStyle name="公司标准表 2 7 3" xfId="3495"/>
    <cellStyle name="_070210" xfId="3496"/>
    <cellStyle name="_Part III.200406.Loan and Liabilities details.(Site Name)_KPMG original version_(中企华)审计评估联合申报明细表.V1 2 2" xfId="3497"/>
    <cellStyle name="百分比 3 5" xfId="3498"/>
    <cellStyle name="Calc Currency (0) 14" xfId="3499"/>
    <cellStyle name="_070210_科宁公司（成本法）" xfId="3500"/>
    <cellStyle name="_CCB.SZ.reporting Pack.031110.DY 2 2" xfId="3501"/>
    <cellStyle name="注释 4 12" xfId="3502"/>
    <cellStyle name="输出 2 19" xfId="3503"/>
    <cellStyle name="_07-双鸭山" xfId="3504"/>
    <cellStyle name="Input Cells 3 3 4" xfId="3505"/>
    <cellStyle name="_CCB.HO.2002 Jnl summary by jnl.GL PRC 41-80.grouped.031221_CCB.HO.2003 Jnl summary by jnl.GL PRC 13-20.031221_CCB.Dec03AuditPack.GL.V2 2" xfId="3506"/>
    <cellStyle name="注释 2 2 12" xfId="3507"/>
    <cellStyle name="_08331补充数据包（汽工贸" xfId="3508"/>
    <cellStyle name="常规 11 2 2" xfId="3509"/>
    <cellStyle name="_08331补充数据包（汽工贸_附件5：评估、审计明细表（成本法）" xfId="3510"/>
    <cellStyle name="_IAS Adjustments011231_CCB.HO.New TB template.IAS Sorting.040210" xfId="3511"/>
    <cellStyle name="Thousands 14" xfId="3512"/>
    <cellStyle name="_附表1-资产评估成本法申报表0630 2 2" xfId="3513"/>
    <cellStyle name="常规 3 18" xfId="3514"/>
    <cellStyle name="常规 3 23" xfId="3515"/>
    <cellStyle name="20% - 强调文字颜色 1 2 15 2" xfId="3516"/>
    <cellStyle name="20% - 强调文字颜色 1 2 20 2" xfId="3517"/>
    <cellStyle name="Linked Cells 3 6 3 2" xfId="3518"/>
    <cellStyle name="60% - 强调文字颜色 1 8 2" xfId="3519"/>
    <cellStyle name="_08331补充数据包（汽工贸_科宁公司（成本法）" xfId="3520"/>
    <cellStyle name="_1_附件5：评估、审计明细表（成本法）" xfId="3521"/>
    <cellStyle name="{Comma [0]} 2 2" xfId="3522"/>
    <cellStyle name="Calc Currency (0) 5 5" xfId="3523"/>
    <cellStyle name="_IAS Adjustments030630_CCB.HO.New TB template.PRC Sorting.040210_CCB.Dec03AuditPack.GL.V2 2" xfId="3524"/>
    <cellStyle name="RevList 13 2" xfId="3525"/>
    <cellStyle name="_1_科宁公司（成本法）" xfId="3526"/>
    <cellStyle name="40% - 强调文字颜色 2 2 3 3 2" xfId="3527"/>
    <cellStyle name="常规 9 7 3" xfId="3528"/>
    <cellStyle name="40% - 强调文字颜色 1 8 3" xfId="3529"/>
    <cellStyle name="_1-024青岛田润食品有限公司评估申报表" xfId="3530"/>
    <cellStyle name="40% - 强调文字颜色 4 2 14 2" xfId="3531"/>
    <cellStyle name="_10-绥化" xfId="3532"/>
    <cellStyle name="_KPMG original version_评估明细表(新准则)电力" xfId="3533"/>
    <cellStyle name="_11-大兴安岭" xfId="3534"/>
    <cellStyle name="_12-黑河" xfId="3535"/>
    <cellStyle name="Currency\[0] 2 5" xfId="3536"/>
    <cellStyle name="Text Indent A 2" xfId="3537"/>
    <cellStyle name="_13-直属" xfId="3538"/>
    <cellStyle name="_ET_STYLE_NoName_00_ 3 4" xfId="3539"/>
    <cellStyle name="_汉元三九_附件5：评估、审计明细表（成本法）" xfId="3540"/>
    <cellStyle name="_营销公司电信项目资产评估调查表改版（收益法）-营销公司2006.4.30 2" xfId="3541"/>
    <cellStyle name="60% - 强调文字颜色 1 2 6 2" xfId="3542"/>
    <cellStyle name="Unprotect 2 6" xfId="3543"/>
    <cellStyle name="P" xfId="3544"/>
    <cellStyle name="_IAS Adjustments021231_CCB.HO.New TB template.IAS Sorting.040210_CCB.Dec03AuditPack.GL.V2 2 2" xfId="3545"/>
    <cellStyle name="_PRC Adjustments 030630_CCB.HO.New TB template.PRC Sorting.040210 2" xfId="3546"/>
    <cellStyle name="警告文本 4 5" xfId="3547"/>
    <cellStyle name="Calc Currency (0) 3 2" xfId="3548"/>
    <cellStyle name="_14-营业部" xfId="3549"/>
    <cellStyle name="常规 2 3 7 2" xfId="3550"/>
    <cellStyle name="Input Cells 4 3" xfId="3551"/>
    <cellStyle name="_17-国际部" xfId="3552"/>
    <cellStyle name="Dollar (zero dec) 3 2" xfId="3553"/>
    <cellStyle name="常规 5 3 2 2" xfId="3554"/>
    <cellStyle name="_19-住房" xfId="3555"/>
    <cellStyle name="Currency$[2] 2 2 2" xfId="3556"/>
    <cellStyle name="_2005合并现金流量表TB" xfId="3557"/>
    <cellStyle name="输出 7 4" xfId="3558"/>
    <cellStyle name="强调文字颜色 5 3 7" xfId="3559"/>
    <cellStyle name="_2005三九合并TB" xfId="3560"/>
    <cellStyle name="20% - 强调文字颜色 6 15" xfId="3561"/>
    <cellStyle name="20% - 强调文字颜色 6 20" xfId="3562"/>
    <cellStyle name="_2005三九合并TB_附件5：评估、审计明细表（成本法）" xfId="3563"/>
    <cellStyle name="常规 5 2 9 3" xfId="3564"/>
    <cellStyle name="差_20110112-井巷工程(经李部审）_0270锡林郭勒公司资产评估表 4" xfId="3565"/>
    <cellStyle name="_CBRE明细表 17" xfId="3566"/>
    <cellStyle name="_CBRE明细表 22" xfId="3567"/>
    <cellStyle name="60% - 强调文字颜色 3 3 2 2" xfId="3568"/>
    <cellStyle name="_2005三九合并TB_科宁公司（成本法）" xfId="3569"/>
    <cellStyle name="F4" xfId="3570"/>
    <cellStyle name="40% - 强调文字颜色 4 3 8" xfId="3571"/>
    <cellStyle name="_2005三九内部抵消" xfId="3572"/>
    <cellStyle name="20% - 强调文字颜色 3 3 3" xfId="3573"/>
    <cellStyle name="常规 35 3 2 2" xfId="3574"/>
    <cellStyle name="_2006年资产台帐-报审计_附件5：评估、审计明细表（成本法）" xfId="3575"/>
    <cellStyle name="_2006年资产台帐-报审计_科宁公司（成本法）" xfId="3576"/>
    <cellStyle name="千位分隔 5 2 8" xfId="3577"/>
    <cellStyle name="60% - 强调文字颜色 1 2 21 2" xfId="3578"/>
    <cellStyle name="60% - 强调文字颜色 1 2 16 2" xfId="3579"/>
    <cellStyle name="_20-二支行" xfId="3580"/>
    <cellStyle name="常规 5 3 3" xfId="3581"/>
    <cellStyle name="_22-新阳" xfId="3582"/>
    <cellStyle name="_24-太平" xfId="3583"/>
    <cellStyle name="_25-道里" xfId="3584"/>
    <cellStyle name="千位分隔 5 2 2 3" xfId="3585"/>
    <cellStyle name="公司标准表 9 8" xfId="3586"/>
    <cellStyle name="标题 2 3 2" xfId="3587"/>
    <cellStyle name="_27-道外" xfId="3588"/>
    <cellStyle name="_28-南岗" xfId="3589"/>
    <cellStyle name="_30-开发区" xfId="3590"/>
    <cellStyle name="60% - 强调文字颜色 3 4 2" xfId="3591"/>
    <cellStyle name="_32-宾县" xfId="3592"/>
    <cellStyle name="常规 4 11" xfId="3593"/>
    <cellStyle name="_营销公司电信项目资产评估调查表改版（收益法）-营销公司2006.4.30_设备评估表(运宏) 2" xfId="3594"/>
    <cellStyle name="Column$Headings 8 5" xfId="3595"/>
    <cellStyle name="_33-呼兰" xfId="3596"/>
    <cellStyle name="20% - 强调文字颜色 2 2 10 2" xfId="3597"/>
    <cellStyle name="Euro 10" xfId="3598"/>
    <cellStyle name="40% - 强调文字颜色 4 4 2 3" xfId="3599"/>
    <cellStyle name="_35-五常" xfId="3600"/>
    <cellStyle name="差_山阴县安荣乡煤矿资产评估申报表 8" xfId="3601"/>
    <cellStyle name="Linked Cells 4 2" xfId="3602"/>
    <cellStyle name="40% - 强调文字颜色 6 21" xfId="3603"/>
    <cellStyle name="40% - 强调文字颜色 6 16" xfId="3604"/>
    <cellStyle name="常规 11 19" xfId="3605"/>
    <cellStyle name="常规 11 24" xfId="3606"/>
    <cellStyle name="20% - 强调文字颜色 5 15" xfId="3607"/>
    <cellStyle name="20% - 强调文字颜色 5 20" xfId="3608"/>
    <cellStyle name="_37-双城" xfId="3609"/>
    <cellStyle name="样式 1 9" xfId="3610"/>
    <cellStyle name="_38-尚志" xfId="3611"/>
    <cellStyle name="_41-阿城" xfId="3612"/>
    <cellStyle name="强调文字颜色 6 30" xfId="3613"/>
    <cellStyle name="强调文字颜色 6 25" xfId="3614"/>
    <cellStyle name="40% - 强调文字颜色 6 2 18 2" xfId="3615"/>
    <cellStyle name="_42-方正" xfId="3616"/>
    <cellStyle name="oft Excel]_x000d__x000a_Comment=open=/f ‚ðw’è‚·‚é‚ÆAƒ†[ƒU[’è‹`ŠÖ”‚ðŠÖ”“\‚è•t‚¯‚Ìˆê——‚É“o˜^‚·‚é‚±‚Æ‚ª‚Å‚«‚Ü‚·B_x000d__x000a_Maximized" xfId="3617"/>
    <cellStyle name="Normal - Style1 3 2 3" xfId="3618"/>
    <cellStyle name="差_案例1-掘进机 2 3" xfId="3619"/>
    <cellStyle name="常规 42 6" xfId="3620"/>
    <cellStyle name="_43-报帐组" xfId="3621"/>
    <cellStyle name="_CCB.HO.2003 Jnl summary by jnl.GL PRC 81-120.031221 2" xfId="3622"/>
    <cellStyle name="_AC00_Inter-co _ Adj version" xfId="3623"/>
    <cellStyle name="_AC00-E-0706" xfId="3624"/>
    <cellStyle name="_折线系数_Intercom 2" xfId="3625"/>
    <cellStyle name="_long term loan - others 300504_KPMG original version_评估明细表(新准则)电力" xfId="3626"/>
    <cellStyle name="标题 2 3 3 2" xfId="3627"/>
    <cellStyle name="注释 2 6 3" xfId="3628"/>
    <cellStyle name="comma-d 3" xfId="3629"/>
    <cellStyle name="text" xfId="3630"/>
    <cellStyle name="_AC00-E-updated" xfId="3631"/>
    <cellStyle name="_AC00-E-updated_AC00-E-0706" xfId="3632"/>
    <cellStyle name="Currency\[0] 2 3" xfId="3633"/>
    <cellStyle name="常规 14 5 2 4" xfId="3634"/>
    <cellStyle name="计算 3 2 2 2 3" xfId="3635"/>
    <cellStyle name="千位分隔 5 2 2 9" xfId="3636"/>
    <cellStyle name="常规 41 4 3" xfId="3637"/>
    <cellStyle name="_ET_STYLE_NoName_00_ 3 2" xfId="3638"/>
    <cellStyle name="PSChar 2 17" xfId="3639"/>
    <cellStyle name="_AC00-E-updated_AC00-E-0706_AC00-F-080930" xfId="3640"/>
    <cellStyle name="RevList 4 15" xfId="3641"/>
    <cellStyle name="RevList 4 20" xfId="3642"/>
    <cellStyle name="_泰山玻纤现金流预测061210_附件6：收益现值法评估明细表-Eunis 2" xfId="3643"/>
    <cellStyle name="_AC00-E-updated_AC00-F-080930" xfId="3644"/>
    <cellStyle name="常规 36 3 2" xfId="3645"/>
    <cellStyle name="常规 41 3 2" xfId="3646"/>
    <cellStyle name="_AR" xfId="3647"/>
    <cellStyle name="Linked Cells 7 2 3" xfId="3648"/>
    <cellStyle name="Currency$[2] 2 21" xfId="3649"/>
    <cellStyle name="Currency$[2] 2 16" xfId="3650"/>
    <cellStyle name="20% - 强调文字颜色 3 2 19 2" xfId="3651"/>
    <cellStyle name="Currency$[2] 2 9" xfId="3652"/>
    <cellStyle name="Unprotect 2 19" xfId="3653"/>
    <cellStyle name="适中 29 2" xfId="3654"/>
    <cellStyle name="_Atl Test" xfId="3655"/>
    <cellStyle name="_Atl Test_AC00-E-0706" xfId="3656"/>
    <cellStyle name="好 3 6" xfId="3657"/>
    <cellStyle name="40% - 强调文字颜色 6 5" xfId="3658"/>
    <cellStyle name="_Atl Test_AC00-E-0706_AC00-F-080930" xfId="3659"/>
    <cellStyle name="_Book1" xfId="3660"/>
    <cellStyle name="20% - 强调文字颜色 2 2 17 2" xfId="3661"/>
    <cellStyle name="标题 8 2 2" xfId="3662"/>
    <cellStyle name="20% - 强调文字颜色 3 4 4 3" xfId="3663"/>
    <cellStyle name="_Book1 2" xfId="3664"/>
    <cellStyle name="_Book1 2 2" xfId="3665"/>
    <cellStyle name="Accent5" xfId="3666"/>
    <cellStyle name="差_半山报告报表12.4 2" xfId="3667"/>
    <cellStyle name="_CBRE明细表" xfId="3668"/>
    <cellStyle name="_CBRE明细表 13" xfId="3669"/>
    <cellStyle name="_CBRE明细表 14" xfId="3670"/>
    <cellStyle name="差_20110112-井巷工程(经李部审）_0270锡林郭勒公司资产评估表 2" xfId="3671"/>
    <cellStyle name="_CBRE明细表 15" xfId="3672"/>
    <cellStyle name="_CBRE明细表 20" xfId="3673"/>
    <cellStyle name="常规 5 2 9 2" xfId="3674"/>
    <cellStyle name="差_20110112-井巷工程(经李部审）_0270锡林郭勒公司资产评估表 3" xfId="3675"/>
    <cellStyle name="_CBRE明细表 16" xfId="3676"/>
    <cellStyle name="_CBRE明细表 21" xfId="3677"/>
    <cellStyle name="20% - 强调文字颜色 6 2 5 2" xfId="3678"/>
    <cellStyle name="Format Number Column" xfId="3679"/>
    <cellStyle name="_CBRE明细表 18" xfId="3680"/>
    <cellStyle name="_CBRE明细表 23" xfId="3681"/>
    <cellStyle name="60% - 强调文字颜色 3 3 2 3" xfId="3682"/>
    <cellStyle name="_IAS Adjustments030630_CCB.HO.New TB template.IAS Sorting.040210 2" xfId="3683"/>
    <cellStyle name="20% - 强调文字颜色 6 2 5 3" xfId="3684"/>
    <cellStyle name="_CBRE明细表 19" xfId="3685"/>
    <cellStyle name="_CBRE明细表 24" xfId="3686"/>
    <cellStyle name="_营销公司电信项目资产评估调查表改版（收益法）-营销公司2006.4.30_From Audrey to Norma" xfId="3687"/>
    <cellStyle name="常规 9 3 2 7" xfId="3688"/>
    <cellStyle name="_CBRE明细表 2" xfId="3689"/>
    <cellStyle name="40% - 强调文字颜色 4 6 4" xfId="3690"/>
    <cellStyle name="_营销公司电信项目资产评估调查表改版（收益法）-营销公司2006.4.30_From Audrey to Norma 2" xfId="3691"/>
    <cellStyle name="_CBRE明细表 2 2" xfId="3692"/>
    <cellStyle name="常规 4 2 2" xfId="3693"/>
    <cellStyle name="Linked Cells 8 8 2" xfId="3694"/>
    <cellStyle name="_附表1-资产评估成本法申报表新准则 2 2" xfId="3695"/>
    <cellStyle name="_CBRE明细表 2 3" xfId="3696"/>
    <cellStyle name="常规 2 2 3 2 2 2 2 2" xfId="3697"/>
    <cellStyle name="_CBRE明细表 2 4" xfId="3698"/>
    <cellStyle name="常规 4 6" xfId="3699"/>
    <cellStyle name="{Z'0000(4 dec)} 2 2" xfId="3700"/>
    <cellStyle name="_CBRE明细表 2 5" xfId="3701"/>
    <cellStyle name="_PRC Adjustments 011231 2 2" xfId="3702"/>
    <cellStyle name="_CBRE明细表 26" xfId="3703"/>
    <cellStyle name="_CBRE明细表 27" xfId="3704"/>
    <cellStyle name="_CBRE明细表 28" xfId="3705"/>
    <cellStyle name="Non défini" xfId="3706"/>
    <cellStyle name="20% - 强调文字颜色 3 5 3 2" xfId="3707"/>
    <cellStyle name="常规 2 17 2 2" xfId="3708"/>
    <cellStyle name="_CBRE明细表 29" xfId="3709"/>
    <cellStyle name="40% - 强调文字颜色 4 6 5" xfId="3710"/>
    <cellStyle name="_表12-2委托贷款基金1" xfId="3711"/>
    <cellStyle name="_CBRE明细表 3" xfId="3712"/>
    <cellStyle name="_CBRE明细表 3 2" xfId="3713"/>
    <cellStyle name="_CBRE明细表 3 3" xfId="3714"/>
    <cellStyle name="_CBRE明细表 3 4" xfId="3715"/>
    <cellStyle name="_CBRE明细表 3 6" xfId="3716"/>
    <cellStyle name="_CBRE明细表 4 3" xfId="3717"/>
    <cellStyle name="_CBRE明细表 4 5" xfId="3718"/>
    <cellStyle name="_CBRE明细表 4 6" xfId="3719"/>
    <cellStyle name="_CBRE明细表 5 3" xfId="3720"/>
    <cellStyle name="20% - 强调文字颜色 3 6 2 3" xfId="3721"/>
    <cellStyle name="40% - 强调文字颜色 2 2 4 3 2" xfId="3722"/>
    <cellStyle name="_CBRE明细表 5 4" xfId="3723"/>
    <cellStyle name="链接单元格 2 4 2 2" xfId="3724"/>
    <cellStyle name="_CBRE明细表 5 5" xfId="3725"/>
    <cellStyle name="_CBRE明细表 6" xfId="3726"/>
    <cellStyle name="60% - 强调文字颜色 1 3 2 2" xfId="3727"/>
    <cellStyle name="20% - 强调文字颜色 3 6 3" xfId="3728"/>
    <cellStyle name="_CBRE明细表 6 2" xfId="3729"/>
    <cellStyle name="60% - 强调文字颜色 1 3 2 2 2" xfId="3730"/>
    <cellStyle name="20% - 强调文字颜色 3 6 3 2" xfId="3731"/>
    <cellStyle name="60% - 强调文字颜色 1 3 2 2 3" xfId="3732"/>
    <cellStyle name="_CBRE明细表 6 3" xfId="3733"/>
    <cellStyle name="_CBRE明细表 6 5" xfId="3734"/>
    <cellStyle name="常规 2 18 3" xfId="3735"/>
    <cellStyle name="Normal - Style1 6 6 2" xfId="3736"/>
    <cellStyle name="20% - 强调文字颜色 4 2 5 2" xfId="3737"/>
    <cellStyle name="_CBRE明细表 7" xfId="3738"/>
    <cellStyle name="60% - 强调文字颜色 1 3 2 3" xfId="3739"/>
    <cellStyle name="20% - 强调文字颜色 3 6 4" xfId="3740"/>
    <cellStyle name="40% - 强调文字颜色 1 4" xfId="3741"/>
    <cellStyle name="常规 9 3" xfId="3742"/>
    <cellStyle name="Normal - Style1 6 6 2 2" xfId="3743"/>
    <cellStyle name="20% - 强调文字颜色 4 2 5 2 2" xfId="3744"/>
    <cellStyle name="60% - 强调文字颜色 1 3 2 3 2" xfId="3745"/>
    <cellStyle name="好_主要设备询价表（塔城） 21" xfId="3746"/>
    <cellStyle name="好_主要设备询价表（塔城） 16" xfId="3747"/>
    <cellStyle name="_CBRE明细表 7 2" xfId="3748"/>
    <cellStyle name="常规 9 5" xfId="3749"/>
    <cellStyle name="40% - 强调文字颜色 1 6" xfId="3750"/>
    <cellStyle name="好_主要设备询价表（塔城） 18" xfId="3751"/>
    <cellStyle name="_CBRE明细表 7 4" xfId="3752"/>
    <cellStyle name="Border" xfId="3753"/>
    <cellStyle name="_IAS Adjustments011231_CCB.HO.New TB template.PRC Sorting.040210_CCB.Dec03AuditPack.GL.V2" xfId="3754"/>
    <cellStyle name="常规 4 7 4" xfId="3755"/>
    <cellStyle name="40% - 强调文字颜色 6 2 6 2" xfId="3756"/>
    <cellStyle name="常规 9 6" xfId="3757"/>
    <cellStyle name="40% - 强调文字颜色 1 7" xfId="3758"/>
    <cellStyle name="好_主要设备询价表（塔城） 19" xfId="3759"/>
    <cellStyle name="_CBRE明细表 7 5" xfId="3760"/>
    <cellStyle name="常规 2 18 4" xfId="3761"/>
    <cellStyle name="Normal - Style1 6 6 3" xfId="3762"/>
    <cellStyle name="20% - 强调文字颜色 4 2 5 3" xfId="3763"/>
    <cellStyle name="_CBRE明细表 8" xfId="3764"/>
    <cellStyle name="60% - 强调文字颜色 1 3 2 4" xfId="3765"/>
    <cellStyle name="20% - 强调文字颜色 3 6 5" xfId="3766"/>
    <cellStyle name="差_20110112-井巷工程(经李部审） 5" xfId="3767"/>
    <cellStyle name="_CBRE明细表 8 3" xfId="3768"/>
    <cellStyle name="c_GB model V7 0921_附件5：评估、审计明细表（成本法）" xfId="3769"/>
    <cellStyle name="差_20110112-井巷工程(经李部审） 6" xfId="3770"/>
    <cellStyle name="_CBRE明细表 8 4" xfId="3771"/>
    <cellStyle name="_海门支行办公楼成本法案例计算 2 2" xfId="3772"/>
    <cellStyle name="常规 4 8 4" xfId="3773"/>
    <cellStyle name="40% - 强调文字颜色 6 2 7 2" xfId="3774"/>
    <cellStyle name="20% - 强调文字颜色 5 2 2 2" xfId="3775"/>
    <cellStyle name="40% - 强调文字颜色 2 7" xfId="3776"/>
    <cellStyle name="_Shenhua PBC package 050530_评估明细表(新准则)电力" xfId="3777"/>
    <cellStyle name="差_20110112-井巷工程(经李部审） 7" xfId="3778"/>
    <cellStyle name="_CBRE明细表 8 5" xfId="3779"/>
    <cellStyle name="20% - 强调文字颜色 5 2 2 3" xfId="3780"/>
    <cellStyle name="40% - 强调文字颜色 2 8" xfId="3781"/>
    <cellStyle name="_创发天辰电信实业调查表_附件6：收益现值法评估明细表-Eunis" xfId="3782"/>
    <cellStyle name="差_20110112-井巷工程(经李部审） 8" xfId="3783"/>
    <cellStyle name="_CBRE明细表 8 6" xfId="3784"/>
    <cellStyle name="_CCB.HEN.Item12.ProfitNAVRecon.031209.LY_CCB.SC.Item12.ProfitNAVRecon.031210.EP_CCB.Dec03AuditPack.GL.V2 2" xfId="3785"/>
    <cellStyle name="_CBRE明细表 9 2" xfId="3786"/>
    <cellStyle name="_海南收入成本预测_科宁公司（成本法）" xfId="3787"/>
    <cellStyle name="_CBRE明细表 9 3" xfId="3788"/>
    <cellStyle name="常规 24 6 2 2" xfId="3789"/>
    <cellStyle name="常规 19 6 2 2" xfId="3790"/>
    <cellStyle name="_CBRE明细表 9 4" xfId="3791"/>
    <cellStyle name="40% - 强调文字颜色 6 2 8 2" xfId="3792"/>
    <cellStyle name="20% - 强调文字颜色 5 2 3 2" xfId="3793"/>
    <cellStyle name="40% - 强调文字颜色 3 7" xfId="3794"/>
    <cellStyle name="_CBRE明细表 9 5" xfId="3795"/>
    <cellStyle name="20% - 强调文字颜色 5 2 3 3" xfId="3796"/>
    <cellStyle name="40% - 强调文字颜色 3 8" xfId="3797"/>
    <cellStyle name="_CBRE明细表 9 6" xfId="3798"/>
    <cellStyle name="_CCB.HEN.Item12.ProfitNAVRecon.031209.LY_CCB.NB.Appendix 12 ProfitNAVRecon (GL).031204_CCB.Dec03AuditPack.GL.V2 2 2" xfId="3799"/>
    <cellStyle name="_CCB.QH.Item12..ProfitNAVRecon.031206-HL.ML_CCB.JL.Item12.new NAV.031223" xfId="3800"/>
    <cellStyle name="_CCB Consol Item12 NAV and Profit Recon 040202( to be updated) EL" xfId="3801"/>
    <cellStyle name="_CCB.QH.Item12..ProfitNAVRecon.031206-HL.ML_CCB.JL.Item12.new NAV.031223 2" xfId="3802"/>
    <cellStyle name="_CCB Consol Item12 NAV and Profit Recon 040202( to be updated) EL 2" xfId="3803"/>
    <cellStyle name="计算 2 6 3" xfId="3804"/>
    <cellStyle name="差 12 2" xfId="3805"/>
    <cellStyle name="_Part III.200406.Loan and Liabilities details.(Site Name)_Shenhua PBC package 050530_附件1：审计评估联合申报明细表" xfId="3806"/>
    <cellStyle name="_CCB.QH.Item12..ProfitNAVRecon.031206-HL.ML_CCB.JL.Item12.new NAV.031223 2 2" xfId="3807"/>
    <cellStyle name="_CCB Consol Item12 NAV and Profit Recon 040202( to be updated) EL 2 2" xfId="3808"/>
    <cellStyle name="常规 2 3 5 3" xfId="3809"/>
    <cellStyle name="Input Cells 2 4" xfId="3810"/>
    <cellStyle name="_Part III.200406.Loan and Liabilities details.(Site Name)_Shenhua PBC package 050530_附件1：审计评估联合申报明细表 2" xfId="3811"/>
    <cellStyle name="千位分隔[0] 2 2 2 2 2 2" xfId="3812"/>
    <cellStyle name="_CCB.QH.Item12..ProfitNAVRecon.031206-HL.ML_CCB.JL.Item12.new NAV.031223_CCB.Dec03AuditPack.GL.V2" xfId="3813"/>
    <cellStyle name="_CCB Consol Item12 NAV and Profit Recon 040202( to be updated) EL_CCB.Dec03AuditPack.GL.V2" xfId="3814"/>
    <cellStyle name="千位分隔[0] 2 2 2 2 2 2 2" xfId="3815"/>
    <cellStyle name="_CCB.QH.Item12..ProfitNAVRecon.031206-HL.ML_CCB.JL.Item12.new NAV.031223_CCB.Dec03AuditPack.GL.V2 2" xfId="3816"/>
    <cellStyle name="Linked Cells 2 3 5" xfId="3817"/>
    <cellStyle name="Input [yellow] 2 11" xfId="3818"/>
    <cellStyle name="_CCB Consol Item12 NAV and Profit Recon 040202( to be updated) EL_CCB.Dec03AuditPack.GL.V2 2" xfId="3819"/>
    <cellStyle name="_CCB.QH.Item12..ProfitNAVRecon.031206-HL.ML_CCB.JL.Item12.new NAV.031223_CCB.Dec03AuditPack.GL.V2 2 2" xfId="3820"/>
    <cellStyle name="_CCB Consol Item12 NAV and Profit Recon 040202( to be updated) EL_CCB.Dec03AuditPack.GL.V2 2 2" xfId="3821"/>
    <cellStyle name="好_张家口主要设备询价表 13" xfId="3822"/>
    <cellStyle name="Normal - Style1 7 4 2 2" xfId="3823"/>
    <cellStyle name="Linked Cells 4 14" xfId="3824"/>
    <cellStyle name="20% - 强调文字颜色 4 3 3 2 2" xfId="3825"/>
    <cellStyle name="差_山西煤炭进出口集团左权鑫顺煤业有限公司资产评估表 18" xfId="3826"/>
    <cellStyle name="20% - 强调文字颜色 5 5 4" xfId="3827"/>
    <cellStyle name="Input Cells 24 2" xfId="3828"/>
    <cellStyle name="Input Cells 19 2" xfId="3829"/>
    <cellStyle name="_CCB(1).JL.Item12.ProfitNAVRecon.031127.ty_CCB.Dec03AuditPack.GL.V2" xfId="3830"/>
    <cellStyle name="Normal - Style1 8 5 2" xfId="3831"/>
    <cellStyle name="20% - 强调文字颜色 4 4 4 2" xfId="3832"/>
    <cellStyle name="20% - 强调文字颜色 5 5 4 2" xfId="3833"/>
    <cellStyle name="40% - 强调文字颜色 5 2 12" xfId="3834"/>
    <cellStyle name="Input Cells 19 2 2" xfId="3835"/>
    <cellStyle name="_CCB(1).JL.Item12.ProfitNAVRecon.031127.ty_CCB.Dec03AuditPack.GL.V2 2" xfId="3836"/>
    <cellStyle name="Normal - Style1 8 5 2 2" xfId="3837"/>
    <cellStyle name="20% - 强调文字颜色 4 4 4 2 2" xfId="3838"/>
    <cellStyle name="_CCB(1).JL.Item12.ProfitNAVRecon.031127.ty_CCB.Dec03AuditPack.GL.V2 2 2" xfId="3839"/>
    <cellStyle name="Percent [0.00%] 2 12" xfId="3840"/>
    <cellStyle name="_CCB.Dec03AuditPack.GL.V2" xfId="3841"/>
    <cellStyle name="常规 9 2 4" xfId="3842"/>
    <cellStyle name="砯刽_PLDT" xfId="3843"/>
    <cellStyle name="40% - 强调文字颜色 1 3 4" xfId="3844"/>
    <cellStyle name="_CCB.Dec03AuditPack.GL.V2 2" xfId="3845"/>
    <cellStyle name="常规 9 2 4 2" xfId="3846"/>
    <cellStyle name="检查单元格 2 7 3" xfId="3847"/>
    <cellStyle name="适中 2 13" xfId="3848"/>
    <cellStyle name="计算 9" xfId="3849"/>
    <cellStyle name="_x0004__评估明细表" xfId="3850"/>
    <cellStyle name="40% - 强调文字颜色 1 3 4 2" xfId="3851"/>
    <cellStyle name="_CCB.Dec03AuditPack.GL.V2 2 2" xfId="3852"/>
    <cellStyle name="_CCB.GLAudit Package.040114" xfId="3853"/>
    <cellStyle name="_CCB.GLAudit Package.040114 2" xfId="3854"/>
    <cellStyle name="_CCB.GLAudit Package.040114 2 2" xfId="3855"/>
    <cellStyle name="60% - 强调文字颜色 3 22" xfId="3856"/>
    <cellStyle name="60% - 强调文字颜色 3 17" xfId="3857"/>
    <cellStyle name="20% - 强调文字颜色 3 19 2" xfId="3858"/>
    <cellStyle name="20% - 强调文字颜色 3 24 2" xfId="3859"/>
    <cellStyle name="20% - 强调文字颜色 1 15" xfId="3860"/>
    <cellStyle name="20% - 强调文字颜色 1 20" xfId="3861"/>
    <cellStyle name="常规 5 2 6 3" xfId="3862"/>
    <cellStyle name="40% - 强调文字颜色 2 16" xfId="3863"/>
    <cellStyle name="40% - 强调文字颜色 2 21" xfId="3864"/>
    <cellStyle name="差_20110112-井巷工程(经李部审） 16" xfId="3865"/>
    <cellStyle name="差_20110112-井巷工程(经李部审） 21" xfId="3866"/>
    <cellStyle name="_CCB.GLAudit Package.040114_CCB.Dec03AuditPack.GL.V2" xfId="3867"/>
    <cellStyle name="20% - 强调文字颜色 1 15 2" xfId="3868"/>
    <cellStyle name="20% - 强调文字颜色 1 20 2" xfId="3869"/>
    <cellStyle name="60% - 强调文字颜色 3 22 2" xfId="3870"/>
    <cellStyle name="60% - 强调文字颜色 3 17 2" xfId="3871"/>
    <cellStyle name="常规 5 2 6 3 2" xfId="3872"/>
    <cellStyle name="40% - 强调文字颜色 2 16 2" xfId="3873"/>
    <cellStyle name="40% - 强调文字颜色 2 21 2" xfId="3874"/>
    <cellStyle name="差_20110112-井巷工程(经李部审） 16 2" xfId="3875"/>
    <cellStyle name="差_20110112-井巷工程(经李部审） 21 2" xfId="3876"/>
    <cellStyle name="_CCB.GLAudit Package.040114_CCB.Dec03AuditPack.GL.V2 2" xfId="3877"/>
    <cellStyle name="适中 4 2 3" xfId="3878"/>
    <cellStyle name="_CCB.HEN.Item12.ProfitNAVRecon.031209.LY 2" xfId="3879"/>
    <cellStyle name="60% - 强调文字颜色 2 2 21" xfId="3880"/>
    <cellStyle name="60% - 强调文字颜色 2 2 16" xfId="3881"/>
    <cellStyle name="¶W³sµ²" xfId="3882"/>
    <cellStyle name="40% - 强调文字颜色 6 3 6" xfId="3883"/>
    <cellStyle name="_CCB.HEN.Item12.ProfitNAVRecon.031209.LY_1" xfId="3884"/>
    <cellStyle name="常规 5 7 4" xfId="3885"/>
    <cellStyle name="40% - 强调文字颜色 6 3 6 2" xfId="3886"/>
    <cellStyle name="_CCB.HEN.Item12.ProfitNAVRecon.031209.LY_1 2" xfId="3887"/>
    <cellStyle name="_CCB.HEN.Item12.ProfitNAVRecon.031209.LY_1 2 2" xfId="3888"/>
    <cellStyle name="_CCB.HEN.Item12.ProfitNAVRecon.031209.LY_1_CCB.CQ.Item12.1D.ProfitNAVRec.031213-revised.dhnc" xfId="3889"/>
    <cellStyle name="_CCB.HEN.Item12.ProfitNAVRecon.031209.LY_1_CCB.CQ.Item12.1D.ProfitNAVRec.031213-revised.dhnc 2" xfId="3890"/>
    <cellStyle name="_CCB.HEN.Item12.ProfitNAVRecon.031209.LY_1_CCB.CQ.Item12.1D.ProfitNAVRec.031213-revised.dhnc 2 2" xfId="3891"/>
    <cellStyle name="差_F负债类_07华阳-合并" xfId="3892"/>
    <cellStyle name="检查单元格 4 8" xfId="3893"/>
    <cellStyle name="_CCB.HEN.Item12.ProfitNAVRecon.031209.LY_1_CCB.Dec03AuditPack.GL.V2 2" xfId="3894"/>
    <cellStyle name="_CCB.HEN.Item12.ProfitNAVRecon.031209.LY_1_CCB.Dec03AuditPack.GL.V2 2 2" xfId="3895"/>
    <cellStyle name="_CCB.HEN.Item12.ProfitNAVRecon.031209.LY_1_CCB.HO.NAV Recon.031208.EL_CCB.Dec03AuditPack.GL.V2 2 2" xfId="3896"/>
    <cellStyle name="Percent[2] 2 11" xfId="3897"/>
    <cellStyle name="20% - 强调文字颜色 2 15 2" xfId="3898"/>
    <cellStyle name="20% - 强调文字颜色 2 2 6" xfId="3899"/>
    <cellStyle name="20% - 强调文字颜色 2 20 2" xfId="3900"/>
    <cellStyle name="60% - 强调文字颜色 4 22 2" xfId="3901"/>
    <cellStyle name="60% - 强调文字颜色 4 17 2" xfId="3902"/>
    <cellStyle name="style2 2 11" xfId="3903"/>
    <cellStyle name="40% - 强调文字颜色 3 21 2" xfId="3904"/>
    <cellStyle name="40% - 强调文字颜色 3 16 2" xfId="3905"/>
    <cellStyle name="20% - 强调文字颜色 6 3 2 2 2 3" xfId="3906"/>
    <cellStyle name="60% - 强调文字颜色 3 3 4 2 2" xfId="3907"/>
    <cellStyle name="_CCB.HEN.Item12.ProfitNAVRecon.031209.LY_1_CCB.HO.NAV Recon.031222.AL" xfId="3908"/>
    <cellStyle name="20% - 强调文字颜色 2 2 6 2" xfId="3909"/>
    <cellStyle name="_CCB.HEN.Item12.ProfitNAVRecon.031209.LY_1_CCB.HO.NAV Recon.031222.AL 2" xfId="3910"/>
    <cellStyle name="0,0_x000d__x000a_NA_x000d__x000a_ 4 6" xfId="3911"/>
    <cellStyle name="20% - 强调文字颜色 2 2 6 2 2" xfId="3912"/>
    <cellStyle name="_CCB.HEN.Item12.ProfitNAVRecon.031209.LY_1_CCB.HO.NAV Recon.031222.AL 2 2" xfId="3913"/>
    <cellStyle name="好 3 5 3" xfId="3914"/>
    <cellStyle name="60% - 强调文字颜色 2 21 2" xfId="3915"/>
    <cellStyle name="60% - 强调文字颜色 2 16 2" xfId="3916"/>
    <cellStyle name="_CCB.HEN.Item12.ProfitNAVRecon.031209.LY_1_CCB.HO.NAV Recon.031222.AL_CCB.Dec03AuditPack.GL.V2" xfId="3917"/>
    <cellStyle name="差_山阴县安荣乡煤矿资产评估申报表 13" xfId="3918"/>
    <cellStyle name="40% - 强调文字颜色 6 4 3" xfId="3919"/>
    <cellStyle name="常规 9 10 2" xfId="3920"/>
    <cellStyle name="40% - 强调文字颜色 1 15 2" xfId="3921"/>
    <cellStyle name="40% - 强调文字颜色 1 20 2" xfId="3922"/>
    <cellStyle name="千位分隔 3 2 2 2" xfId="3923"/>
    <cellStyle name="强调文字颜色 3 2 5" xfId="3924"/>
    <cellStyle name="标题 4 2 2 2 2" xfId="3925"/>
    <cellStyle name="60% - 强调文字颜色 6 2 6 4" xfId="3926"/>
    <cellStyle name="_CCB.HEN.Item12.ProfitNAVRecon.031209.LY_1_CCB.HO.NAV Recon.031226.AL" xfId="3927"/>
    <cellStyle name="_CCB.HEN.Item12.ProfitNAVRecon.031209.LY_1_CCB.HO.NAV Recon.031226.AL 2" xfId="3928"/>
    <cellStyle name="千位分隔 2 3 8" xfId="3929"/>
    <cellStyle name="强调文字颜色 3 2 5 2 2" xfId="3930"/>
    <cellStyle name="60% - 强调文字颜色 3 2 6 3" xfId="3931"/>
    <cellStyle name="_CCB.HEN.Item12.ProfitNAVRecon.031209.LY_1_CCB.HO.NAV Recon.031226.AL 2 2" xfId="3932"/>
    <cellStyle name="_CCB.HEN.Item12.ProfitNAVRecon.031209.LY_1_CCB.SX.Item12.F.ProfitNAVRecon.031212.MS" xfId="3933"/>
    <cellStyle name="_CCB.HEN.Item12.ProfitNAVRecon.031209.LY_1_CCB.SX.Item12.F.ProfitNAVRecon.031212.MS 2" xfId="3934"/>
    <cellStyle name="_CCB.HEN.Item12.ProfitNAVRecon.031209.LY_1_CCB.SX.Item12.F.ProfitNAVRecon.031212.MS 2 2" xfId="3935"/>
    <cellStyle name="_CCB.HEN.Item12.ProfitNAVRecon.031209.LY_1_CCB.SX.Item12.F.ProfitNAVRecon.031212.MS_CCB.Dec03AuditPack.GL.V2" xfId="3936"/>
    <cellStyle name="RevList 3 19 2" xfId="3937"/>
    <cellStyle name="60% - 强调文字颜色 4 4 4 3" xfId="3938"/>
    <cellStyle name="20% - 强调文字颜色 3 8" xfId="3939"/>
    <cellStyle name="_CCB.HEN.Item12.ProfitNAVRecon.031209.LY_1_CCB.SX.Item12.F.ProfitNAVRecon.031212.MS_CCB.Dec03AuditPack.GL.V2 2" xfId="3940"/>
    <cellStyle name="20% - 强调文字颜色 3 8 2" xfId="3941"/>
    <cellStyle name="_CCB.HEN.Item12.ProfitNAVRecon.031209.LY_1_CCB.SX.Item12.F.ProfitNAVRecon.031212.MS_CCB.Dec03AuditPack.GL.V2 2 2" xfId="3942"/>
    <cellStyle name="_CCB.HEN.Item12.ProfitNAVRecon.031209.LY_CCB.CQ.Item12.1D.ProfitNAVRec.031213-revised.dhnc" xfId="3943"/>
    <cellStyle name="_CCB.HEN.Item12.ProfitNAVRecon.031209.LY_CCB.CQ.Item12.1D.ProfitNAVRec.031213-revised.dhnc 2" xfId="3944"/>
    <cellStyle name="20% - 强调文字颜色 4 11" xfId="3945"/>
    <cellStyle name="常规 10 20" xfId="3946"/>
    <cellStyle name="常规 10 15" xfId="3947"/>
    <cellStyle name="60% - 强调文字颜色 6 13" xfId="3948"/>
    <cellStyle name="Input Cells 4" xfId="3949"/>
    <cellStyle name="好 2 17" xfId="3950"/>
    <cellStyle name="好 2 22" xfId="3951"/>
    <cellStyle name="40% - 强调文字颜色 5 12" xfId="3952"/>
    <cellStyle name="_CCB.HEN.Item12.ProfitNAVRecon.031209.LY_CCB.CQ.Item12.1D.ProfitNAVRec.031213-revised.dhnc 2 2" xfId="3953"/>
    <cellStyle name="20% - 强调文字颜色 4 11 2" xfId="3954"/>
    <cellStyle name="60% - 强调文字颜色 6 13 2" xfId="3955"/>
    <cellStyle name="Input Cells 4 2" xfId="3956"/>
    <cellStyle name="40% - 强调文字颜色 5 12 2" xfId="3957"/>
    <cellStyle name="_CCB.HEN.Item12.ProfitNAVRecon.031209.LY_CCB.Dec03AuditPack.GL.V2" xfId="3958"/>
    <cellStyle name="40% - 强调文字颜色 3 4 4 3" xfId="3959"/>
    <cellStyle name="_CCB.HEN.Item12.ProfitNAVRecon.031209.LY_CCB.Dec03AuditPack.GL.V2 2" xfId="3960"/>
    <cellStyle name="_CCB.HEN.Item12.ProfitNAVRecon.031209.LY_CCB.Dec03AuditPack.GL.V2 2 2" xfId="3961"/>
    <cellStyle name="常规 14 3 2 3 2" xfId="3962"/>
    <cellStyle name="_CCB.HEN.Item12.ProfitNAVRecon.031209.LY_CCB.HO.NAV Recon.031208.EL" xfId="3963"/>
    <cellStyle name="常规 34 4 2 2" xfId="3964"/>
    <cellStyle name="常规 29 4 2 2" xfId="3965"/>
    <cellStyle name="Currency$[2] 2 17" xfId="3966"/>
    <cellStyle name="Linked Cells 5 3 3 2" xfId="3967"/>
    <cellStyle name="常规 41 3 3" xfId="3968"/>
    <cellStyle name="常规 36 3 3" xfId="3969"/>
    <cellStyle name="_ET_STYLE_NoName_00_ 2 2" xfId="3970"/>
    <cellStyle name="强调文字颜色 2 5 2 3" xfId="3971"/>
    <cellStyle name="_CCB.HEN.Item12.ProfitNAVRecon.031209.LY_CCB.HO.NAV Recon.031208.EL 2" xfId="3972"/>
    <cellStyle name="_ET_STYLE_NoName_00_ 2 2 2" xfId="3973"/>
    <cellStyle name="_CCB.HEN.Item12.ProfitNAVRecon.031209.LY_CCB.HO.NAV Recon.031208.EL 2 2" xfId="3974"/>
    <cellStyle name="_ET_STYLE_NoName_00_ 2 2 2 2" xfId="3975"/>
    <cellStyle name="常规 15 2 2 2" xfId="3976"/>
    <cellStyle name="常规 20 2 2 2" xfId="3977"/>
    <cellStyle name="_CCB.HEN.Item12.ProfitNAVRecon.031209.LY_CCB.HO.NAV Recon.031208.EL_CCB.Dec03AuditPack.GL.V2" xfId="3978"/>
    <cellStyle name="常规 20 2 2 2 2" xfId="3979"/>
    <cellStyle name="_CCB.HEN.Item12.ProfitNAVRecon.031209.LY_CCB.HO.NAV Recon.031208.EL_CCB.Dec03AuditPack.GL.V2 2" xfId="3980"/>
    <cellStyle name="常规 20 2 2 2 2 2" xfId="3981"/>
    <cellStyle name="_CCB.HEN.Item12.ProfitNAVRecon.031209.LY_CCB.HO.NAV Recon.031208.EL_CCB.Dec03AuditPack.GL.V2 2 2" xfId="3982"/>
    <cellStyle name="_CCB.HEN.Item12.ProfitNAVRecon.031209.LY_CCB.HO.NAV Recon.031222.AL 2 2" xfId="3983"/>
    <cellStyle name="常规 2 18" xfId="3984"/>
    <cellStyle name="常规 2 23" xfId="3985"/>
    <cellStyle name="20% - 强调文字颜色 1 2 10 2" xfId="3986"/>
    <cellStyle name="Linked Cells 3 21" xfId="3987"/>
    <cellStyle name="Linked Cells 3 16" xfId="3988"/>
    <cellStyle name="_CCB.HEN.Item12.ProfitNAVRecon.031209.LY_CCB.HO.NAV Recon.031222.AL_CCB.Dec03AuditPack.GL.V2" xfId="3989"/>
    <cellStyle name="输入 6 4" xfId="3990"/>
    <cellStyle name="输入 5 2 3" xfId="3991"/>
    <cellStyle name="好_山西煤炭进出口集团左权鑫顺煤业有限公司资产评估表 9" xfId="3992"/>
    <cellStyle name="Linked Cells 3 21 2" xfId="3993"/>
    <cellStyle name="Linked Cells 3 16 2" xfId="3994"/>
    <cellStyle name="_CCB.HEN.Item12.ProfitNAVRecon.031209.LY_CCB.HO.NAV Recon.031222.AL_CCB.Dec03AuditPack.GL.V2 2" xfId="3995"/>
    <cellStyle name="输入 6 4 2" xfId="3996"/>
    <cellStyle name="_CCB.HEN.Item12.ProfitNAVRecon.031209.LY_CCB.HO.NAV Recon.031222.AL_CCB.Dec03AuditPack.GL.V2 2 2" xfId="3997"/>
    <cellStyle name="_CCB.HEN.Item12.ProfitNAVRecon.031209.LY_CCB.JX.Item12.X.ProfitNAVRecon.031209.JW_CCB.HO.NAV Recon.031208.EL_CCB.Dec03AuditPack.GL.V2" xfId="3998"/>
    <cellStyle name="_CCB.HEN.Item12.ProfitNAVRecon.031209.LY_CCB.HO.NAV Recon.031226.AL" xfId="3999"/>
    <cellStyle name="Percent[2] 6" xfId="4000"/>
    <cellStyle name="_CCB.HEN.Item12.ProfitNAVRecon.031209.LY_CCB.HO.NAV Recon.031226.AL 2" xfId="4001"/>
    <cellStyle name="style2 6" xfId="4002"/>
    <cellStyle name="20% - 强调文字颜色 5 2 10" xfId="4003"/>
    <cellStyle name="_CCB.HEN.Item12.ProfitNAVRecon.031209.LY_CCB.JX.Item12.X.ProfitNAVRecon.031209.JW_CCB.HO.NAV Recon.031208.EL_CCB.Dec03AuditPack.GL.V2 2" xfId="4004"/>
    <cellStyle name="差 9" xfId="4005"/>
    <cellStyle name="_CCB.HEN.Item12.ProfitNAVRecon.031209.LY_CCB.HO.NAV Recon.031226.AL 2 2" xfId="4006"/>
    <cellStyle name="20% - 强调文字颜色 5 2 10 2" xfId="4007"/>
    <cellStyle name="_CCB.HEN.Item12.ProfitNAVRecon.031209.LY_CCB.JX.Item12.X.ProfitNAVRecon.031209.JW_CCB.HO.NAV Recon.031208.EL_CCB.Dec03AuditPack.GL.V2 2 2" xfId="4008"/>
    <cellStyle name="60% - 强调文字颜色 2 2 2 4" xfId="4009"/>
    <cellStyle name="_CCB.HEN.Item12.ProfitNAVRecon.031209.LY_CCB.JX.Item12.X.ProfitNAVRecon.031209.JW_CCB.HO.NAV Recon.031226.AL_CCB.Dec03AuditPack.GL.V2" xfId="4010"/>
    <cellStyle name="40% - 强调文字颜色 3 5 3 2" xfId="4011"/>
    <cellStyle name="公司标准表 7 4 2 2" xfId="4012"/>
    <cellStyle name="_CCB.HEN.Item12.ProfitNAVRecon.031209.LY_CCB.HO.NAV Recon.031226.AL_CCB.Dec03AuditPack.GL.V2" xfId="4013"/>
    <cellStyle name="_CCB.HEN.Item12.ProfitNAVRecon.031209.LY_CCB.HO.NAV Recon.031226.AL_CCB.Dec03AuditPack.GL.V2 2" xfId="4014"/>
    <cellStyle name="20% - 强调文字颜色 1 2 5 3" xfId="4015"/>
    <cellStyle name="公司标准表 6 5" xfId="4016"/>
    <cellStyle name="差_娄娄沟房屋及构筑物照片 8" xfId="4017"/>
    <cellStyle name="Column$Headings 25" xfId="4018"/>
    <cellStyle name="强调文字颜色 6 10" xfId="4019"/>
    <cellStyle name="_CCB.HEN.Item12.ProfitNAVRecon.031209.LY_CCB.HO.NAV Recon.031226.AL_CCB.Dec03AuditPack.GL.V2 2 2" xfId="4020"/>
    <cellStyle name="千位分隔 5 2 19" xfId="4021"/>
    <cellStyle name="_long term loan - others 300504" xfId="4022"/>
    <cellStyle name="_CCB.HEN.Item12.ProfitNAVRecon.031209.LY_CCB.HOBranch.Item12.1D.ProfitNAVRecon.031202" xfId="4023"/>
    <cellStyle name="20% - 强调文字颜色 1 2 14 2" xfId="4024"/>
    <cellStyle name="标题 3 3 2 2 2" xfId="4025"/>
    <cellStyle name="Linked Cells 3 6 2 2" xfId="4026"/>
    <cellStyle name="60% - 强调文字颜色 1 7 2" xfId="4027"/>
    <cellStyle name="_Part III.200406.Loan and Liabilities details.(Site Name)_KPMG original version_审计评估联合申报明细表－GG 2" xfId="4028"/>
    <cellStyle name="20% - 强调文字颜色 1 12" xfId="4029"/>
    <cellStyle name="60% - 强调文字颜色 3 14" xfId="4030"/>
    <cellStyle name="60% - 强调文字颜色 1 7 2 2" xfId="4031"/>
    <cellStyle name="_文函专递0211-施工企业调查表（附件）" xfId="4032"/>
    <cellStyle name="40% - 强调文字颜色 2 13" xfId="4033"/>
    <cellStyle name="_Part III.200406.Loan and Liabilities details.(Site Name)_KPMG original version_审计评估联合申报明细表－GG 2 2" xfId="4034"/>
    <cellStyle name="_CCB.HEN.Item12.ProfitNAVRecon.031209.LY_CCB.HOBranch.Item12.1D.ProfitNAVRecon.031202 2" xfId="4035"/>
    <cellStyle name="差_20110112-井巷工程(经李部审） 13" xfId="4036"/>
    <cellStyle name="_long term loan - others 300504 2" xfId="4037"/>
    <cellStyle name="20% - 强调文字颜色 1 12 2" xfId="4038"/>
    <cellStyle name="60% - 强调文字颜色 3 14 2" xfId="4039"/>
    <cellStyle name="_文函专递0211-施工企业调查表（附件） 2" xfId="4040"/>
    <cellStyle name="40% - 强调文字颜色 2 13 2" xfId="4041"/>
    <cellStyle name="好_Q所有者权益类" xfId="4042"/>
    <cellStyle name="_CCB.HEN.Item12.ProfitNAVRecon.031209.LY_CCB.HOBranch.Item12.1D.ProfitNAVRecon.031202 2 2" xfId="4043"/>
    <cellStyle name="差_20110112-井巷工程(经李部审） 13 2" xfId="4044"/>
    <cellStyle name="_long term loan - others 300504 2 2" xfId="4045"/>
    <cellStyle name="Input Cells 9 8" xfId="4046"/>
    <cellStyle name="Input Cells 13 3 2" xfId="4047"/>
    <cellStyle name="Comma[2] 9" xfId="4048"/>
    <cellStyle name="_CCB.HEN.Item12.ProfitNAVRecon.031209.LY_CCB.HOBranch.Item12.1D.ProfitNAVRecon.031202_CCB.Dec03AuditPack.GL.V2" xfId="4049"/>
    <cellStyle name="Input Cells 9 8 2" xfId="4050"/>
    <cellStyle name="_CCB.HEN.Item12.ProfitNAVRecon.031209.LY_CCB.HOBranch.Item12.1D.ProfitNAVRecon.031202_CCB.Dec03AuditPack.GL.V2 2" xfId="4051"/>
    <cellStyle name="_ET_STYLE_NoName_00__应交税费" xfId="4052"/>
    <cellStyle name="_CCB.HEN.Item12.ProfitNAVRecon.031209.LY_CCB.JX.Item12.X.ProfitNAVRecon.031209.JW" xfId="4053"/>
    <cellStyle name="适中 2 20" xfId="4054"/>
    <cellStyle name="适中 2 15" xfId="4055"/>
    <cellStyle name="40% - 强调文字颜色 1 3 4 4" xfId="4056"/>
    <cellStyle name="_CCB.HEN.Item12.ProfitNAVRecon.031209.LY_CCB.JX.Item12.X.ProfitNAVRecon.031209.JW 2" xfId="4057"/>
    <cellStyle name="_CCB.HEN.Item12.ProfitNAVRecon.031209.LY_CCB.JX.Item12.X.ProfitNAVRecon.031209.JW 2 2" xfId="4058"/>
    <cellStyle name="0,0_x000d__x000a_NA_x000d__x000a_ 8 4" xfId="4059"/>
    <cellStyle name="_CCB.HEN.Item12.ProfitNAVRecon.031209.LY_CCB.JX.Item12.X.ProfitNAVRecon.031209.JW_CCB.CQ.Item12.1D.ProfitNAVRec.031213-revised.dhnc" xfId="4060"/>
    <cellStyle name="_CCB.HEN.Item12.ProfitNAVRecon.031209.LY_CCB.JX.Item12.X.ProfitNAVRecon.031209.JW_CCB.CQ.Item12.1D.ProfitNAVRec.031213-revised.dhnc 2" xfId="4061"/>
    <cellStyle name="Currency_ rislugp" xfId="4062"/>
    <cellStyle name="_CCB.HEN.Item12.ProfitNAVRecon.031209.LY_CCB.JX.Item12.X.ProfitNAVRecon.031209.JW_CCB.CQ.Item12.1D.ProfitNAVRec.031213-revised.dhnc 2 2" xfId="4063"/>
    <cellStyle name="_CCB.HEN.Item12.ProfitNAVRecon.031209.LY_CCB.JX.Item12.X.ProfitNAVRecon.031209.JW_CCB.CQ.Item12.1D.ProfitNAVRec.031213-revised.dhnc_CCB.Dec03AuditPack.GL.V2" xfId="4064"/>
    <cellStyle name="_CCB.HEN.Item12.ProfitNAVRecon.031209.LY_CCB.JX.Item12.X.ProfitNAVRecon.031209.JW_CCB.CQ.Item12.1D.ProfitNAVRec.031213-revised.dhnc_CCB.Dec03AuditPack.GL.V2 2" xfId="4065"/>
    <cellStyle name="Input Cells 3 5 4" xfId="4066"/>
    <cellStyle name="20% - 强调文字颜色 3 3 2 2 4" xfId="4067"/>
    <cellStyle name="_CCB.HEN.Item12.ProfitNAVRecon.031209.LY_CCB.JX.Item12.X.ProfitNAVRecon.031209.JW_CCB.CQ.Item12.1D.ProfitNAVRec.031213-revised.dhnc_CCB.Dec03AuditPack.GL.V2 2 2" xfId="4068"/>
    <cellStyle name="60% - Accent6" xfId="4069"/>
    <cellStyle name="好_20110112-井巷工程(经李部审） 2 2 2 2" xfId="4070"/>
    <cellStyle name="_Part III.200406.Loan and Liabilities details.(Site Name)_评估明细表(新准则)电力0630" xfId="4071"/>
    <cellStyle name="差_0270锡林郭勒公司资产评估表" xfId="4072"/>
    <cellStyle name="_CCB.HEN.Item12.ProfitNAVRecon.031209.LY_CCB.JX.Item12.X.ProfitNAVRecon.031209.JW_CCB.Dec03AuditPack.GL.V2 2" xfId="4073"/>
    <cellStyle name="好_20110112-井巷工程(经李部审） 2 2 2 2 2" xfId="4074"/>
    <cellStyle name="Normal - Style1 2 4" xfId="4075"/>
    <cellStyle name="_Part III.200406.Loan and Liabilities details.(Site Name)_评估明细表(新准则)电力0630 2" xfId="4076"/>
    <cellStyle name="差_0270锡林郭勒公司资产评估表 2" xfId="4077"/>
    <cellStyle name="_CCB.HEN.Item12.ProfitNAVRecon.031209.LY_CCB.JX.Item12.X.ProfitNAVRecon.031209.JW_CCB.Dec03AuditPack.GL.V2 2 2" xfId="4078"/>
    <cellStyle name="40% - 强调文字颜色 6 6 3 2" xfId="4079"/>
    <cellStyle name="_CCB.HO.Profit Recon.031208.AL 2 2" xfId="4080"/>
    <cellStyle name="60% - 强调文字颜色 4 2 4 3 2" xfId="4081"/>
    <cellStyle name="公司标准表 12" xfId="4082"/>
    <cellStyle name="_CCB.HEN.Item12.ProfitNAVRecon.031209.LY_CCB.JX.Item12.X.ProfitNAVRecon.031209.JW_CCB.HO.NAV Recon.031208.EL 2" xfId="4083"/>
    <cellStyle name="_创发天辰电信实业调查表_Intercom_设备评估表(运宏)" xfId="4084"/>
    <cellStyle name="Percent1" xfId="4085"/>
    <cellStyle name="公司标准表 12 2" xfId="4086"/>
    <cellStyle name="_CCB.HEN.Item12.ProfitNAVRecon.031209.LY_CCB.JX.Item12.X.ProfitNAVRecon.031209.JW_CCB.HO.NAV Recon.031208.EL 2 2" xfId="4087"/>
    <cellStyle name="公司标准表 34 2" xfId="4088"/>
    <cellStyle name="_CCB.HEN.Item12.ProfitNAVRecon.031209.LY_CCB.JX.Item12.X.ProfitNAVRecon.031209.JW_CCB.HO.NAV Recon.031222.AL" xfId="4089"/>
    <cellStyle name="Column$Headings 7 2" xfId="4090"/>
    <cellStyle name="_CCB.HEN.Item12.ProfitNAVRecon.031209.LY_CCB.JX.Item12.X.ProfitNAVRecon.031209.JW_CCB.HO.NAV Recon.031222.AL 2" xfId="4091"/>
    <cellStyle name="_ET_STYLE_NoName_00_ 5 6" xfId="4092"/>
    <cellStyle name="_CCB.HEN.Item12.ProfitNAVRecon.031209.LY_CCB.JX.Item12.X.ProfitNAVRecon.031209.JW_CCB.HO.NAV Recon.031222.AL 2 2" xfId="4093"/>
    <cellStyle name="_CCB.HEN.Item12.ProfitNAVRecon.031209.LY_CCB.JX.Item12.X.ProfitNAVRecon.031209.JW_CCB.HO.NAV Recon.031222.AL_CCB.Dec03AuditPack.GL.V2" xfId="4094"/>
    <cellStyle name="40% - 强调文字颜色 5 5 6" xfId="4095"/>
    <cellStyle name="20% - 强调文字颜色 6 2 4" xfId="4096"/>
    <cellStyle name="_CCB.HEN.Item12.ProfitNAVRecon.031209.LY_CCB.JX.Item12.X.ProfitNAVRecon.031209.JW_CCB.HO.NAV Recon.031222.AL_CCB.Dec03AuditPack.GL.V2 2" xfId="4097"/>
    <cellStyle name="Column$Headings 9 3" xfId="4098"/>
    <cellStyle name="20% - 强调文字颜色 6 2 4 2" xfId="4099"/>
    <cellStyle name="_CCB.HEN.Item12.ProfitNAVRecon.031209.LY_CCB.JX.Item12.X.ProfitNAVRecon.031209.JW_CCB.HO.NAV Recon.031222.AL_CCB.Dec03AuditPack.GL.V2 2 2" xfId="4100"/>
    <cellStyle name="Calc Currency (0) 5" xfId="4101"/>
    <cellStyle name="_CCB.HEN.Item12.ProfitNAVRecon.031209.LY_CCB.JX.Item12.X.ProfitNAVRecon.031209.JW_CCB.HO.NAV Recon.031226.AL 2" xfId="4102"/>
    <cellStyle name="警告文本 6 5" xfId="4103"/>
    <cellStyle name="Calc Currency (0) 5 2" xfId="4104"/>
    <cellStyle name="_CCB.HEN.Item12.ProfitNAVRecon.031209.LY_CCB.JX.Item12.X.ProfitNAVRecon.031209.JW_CCB.HO.NAV Recon.031226.AL 2 2" xfId="4105"/>
    <cellStyle name="_电厂三张主表_附件6：收益现值法评估明细表-Eunis" xfId="4106"/>
    <cellStyle name="_CCB.HEN.Item12.ProfitNAVRecon.031209.LY_CCB.JX.Item12.X.ProfitNAVRecon.031209.JW_CCB.HO.NAV Recon.031226.AL_CCB.Dec03AuditPack.GL.V2 2" xfId="4107"/>
    <cellStyle name="_电厂三张主表_附件6：收益现值法评估明细表-Eunis 2" xfId="4108"/>
    <cellStyle name="_CCB.HEN.Item12.ProfitNAVRecon.031209.LY_CCB.JX.Item12.X.ProfitNAVRecon.031209.JW_CCB.HO.NAV Recon.031226.AL_CCB.Dec03AuditPack.GL.V2 2 2" xfId="4109"/>
    <cellStyle name="Percent[0] 15" xfId="4110"/>
    <cellStyle name="Percent[0] 20" xfId="4111"/>
    <cellStyle name="_ET_STYLE_NoName_00_" xfId="4112"/>
    <cellStyle name="_CCB.HEN.Item12.ProfitNAVRecon.031209.LY_CCB.JX.Item12.X.ProfitNAVRecon.031209.JW_CCB.SX.Item12.F.ProfitNAVRecon.031212.MS" xfId="4113"/>
    <cellStyle name="_CCB.HEN.Item12.ProfitNAVRecon.031209.LY_CCB.JX.Item12.X.ProfitNAVRecon.031209.JW_CCB.SX.Item12.F.ProfitNAVRecon.031212.MS 2" xfId="4114"/>
    <cellStyle name="_CCB.HEN.Item12.ProfitNAVRecon.031209.LY_CCB.JX.Item12.X.ProfitNAVRecon.031209.JW_CCB.SX.Item12.F.ProfitNAVRecon.031212.MS 2 2" xfId="4115"/>
    <cellStyle name="Input Cells 3 7" xfId="4116"/>
    <cellStyle name="20% - 强调文字颜色 3 3 2 4" xfId="4117"/>
    <cellStyle name="_CCB.HEN.Item12.ProfitNAVRecon.031209.LY_CCB.JX.Item12.X.ProfitNAVRecon.031209.JW_CCB.SX.Item12.F.ProfitNAVRecon.031212.MS_CCB.Dec03AuditPack.GL.V2" xfId="4118"/>
    <cellStyle name="Input Cells 3 7 2" xfId="4119"/>
    <cellStyle name="_CCB.HEN.Item12.ProfitNAVRecon.031209.LY_CCB.JX.Item12.X.ProfitNAVRecon.031209.JW_CCB.SX.Item12.F.ProfitNAVRecon.031212.MS_CCB.Dec03AuditPack.GL.V2 2" xfId="4120"/>
    <cellStyle name="Currency$[2] 2 19" xfId="4121"/>
    <cellStyle name="_ET_STYLE_NoName_00_ 2 4" xfId="4122"/>
    <cellStyle name="Percent [0%] 2 18" xfId="4123"/>
    <cellStyle name="_CCB.HEN.Item12.ProfitNAVRecon.031209.LY_CCB.JX.Item12.X.ProfitNAVRecon.031209.JW_CCB.SX.Item12.F.ProfitNAVRecon.031212.MS_CCB.Dec03AuditPack.GL.V2 2 2" xfId="4124"/>
    <cellStyle name="Input Cells 3 7 2 2" xfId="4125"/>
    <cellStyle name="c_1028ERP明细估值(DCF)尽职调查表(金嗓子)_附件5：评估、审计明细表（成本法）" xfId="4126"/>
    <cellStyle name="_湖北收入成本预测" xfId="4127"/>
    <cellStyle name="_CCB.HEN.Item12.ProfitNAVRecon.031209.LY_CCB.LN.Item12.Profit  NAV reconciliation.031121_CCB.Dec03AuditPack.GL.V2" xfId="4128"/>
    <cellStyle name="_CCB.HEN.Item12.ProfitNAVRecon.031209.LY_CCB.NB.Appendix 12 ProfitNAVRecon (GL).031204" xfId="4129"/>
    <cellStyle name="_CCB.HEN.Item12.ProfitNAVRecon.031209.LY_CCB.NB.Appendix 12 ProfitNAVRecon (GL).031204 2" xfId="4130"/>
    <cellStyle name="_CCB.HEN.Item12.ProfitNAVRecon.031209.LY_CCB.NB.Appendix 12 ProfitNAVRecon (GL).031204 2 2" xfId="4131"/>
    <cellStyle name="40% - 强调文字颜色 2 2 13" xfId="4132"/>
    <cellStyle name="_CCB.HEN.Item12.ProfitNAVRecon.031209.LY_CCB.SC.Item12.ProfitNAVRecon.031210.EP" xfId="4133"/>
    <cellStyle name="40% - 强调文字颜色 2 2 13 2" xfId="4134"/>
    <cellStyle name="_CCB.HEN.Item12.ProfitNAVRecon.031209.LY_CCB.SC.Item12.ProfitNAVRecon.031210.EP 2" xfId="4135"/>
    <cellStyle name="_CCB.HEN.Item12.ProfitNAVRecon.031209.LY_CCB.SC.Item12.ProfitNAVRecon.031210.EP 2 2" xfId="4136"/>
    <cellStyle name="注释 5 5" xfId="4137"/>
    <cellStyle name="_CCB.HEN.Item12.ProfitNAVRecon.031209.LY_CCB.SC.Item12.ProfitNAVRecon.031210.EP_CCB.Dec03AuditPack.GL.V2 2 2" xfId="4138"/>
    <cellStyle name="差_设备底稿（江鹤高速）" xfId="4139"/>
    <cellStyle name="20% - 强调文字颜色 6 3 7" xfId="4140"/>
    <cellStyle name="常规 12 4 2" xfId="4141"/>
    <cellStyle name="_CCB.HEN.Item12.ProfitNAVRecon.031209.LY_CCB.SX.Item12.F.ProfitNAVRecon.031212.MS" xfId="4142"/>
    <cellStyle name="常规 12 4 2 2" xfId="4143"/>
    <cellStyle name="_CCB.HEN.Item12.ProfitNAVRecon.031209.LY_CCB.SX.Item12.F.ProfitNAVRecon.031212.MS 2" xfId="4144"/>
    <cellStyle name="_CCB.HEN.Item12.ProfitNAVRecon.031209.LY_CCB.SX.Item12.F.ProfitNAVRecon.031212.MS 2 2" xfId="4145"/>
    <cellStyle name="_ET_STYLE_NoName_00_ 11 2" xfId="4146"/>
    <cellStyle name="_CCB.HEN.Item12.ProfitNAVRecon.031209.LY_CCB.TG.Item12.F.ProfitNAVRecon.my.031212" xfId="4147"/>
    <cellStyle name="60% - 强调文字颜色 2 6 2" xfId="4148"/>
    <cellStyle name="_电信项目资产评估调查表06.4.30（收益法）-信息公司_Intercom" xfId="4149"/>
    <cellStyle name="20% - 强调文字颜色 4 2 11" xfId="4150"/>
    <cellStyle name="_CCB.HEN.Item12.ProfitNAVRecon.031209.LY_CCB.TG.Item12.F.ProfitNAVRecon.my.031212 2" xfId="4151"/>
    <cellStyle name="60% - 强调文字颜色 2 6 2 2" xfId="4152"/>
    <cellStyle name="_ET_STYLE_NoName_00_ 6" xfId="4153"/>
    <cellStyle name="_电信项目资产评估调查表06.4.30（收益法）-信息公司_Intercom 2" xfId="4154"/>
    <cellStyle name="20% - 强调文字颜色 4 2 11 2" xfId="4155"/>
    <cellStyle name="_CCB.HEN.Item12.ProfitNAVRecon.031209.LY_CCB.TG.Item12.F.ProfitNAVRecon.my.031212 2 2" xfId="4156"/>
    <cellStyle name="_ET_STYLE_NoName_00_ 6 2" xfId="4157"/>
    <cellStyle name="百分比 9 16" xfId="4158"/>
    <cellStyle name="百分比 9 21" xfId="4159"/>
    <cellStyle name="常规 16 6 3" xfId="4160"/>
    <cellStyle name="RevList 6 7 2" xfId="4161"/>
    <cellStyle name="_CCB.HEN.Item12.ProfitNAVRecon.031209.LY_CCB.TG.Item12.F.ProfitNAVRecon.my.031212_CCB.Dec03AuditPack.GL.V2 2 2" xfId="4162"/>
    <cellStyle name="常规 5 12 3" xfId="4163"/>
    <cellStyle name="0,0_x000d__x000a_NA_x000d__x000a_ 6 2 2" xfId="4164"/>
    <cellStyle name="超链接 3 4" xfId="4165"/>
    <cellStyle name="_CCB.HEN.Item12.ProfitNAVRecon.031209.LY_CCB.XZ.item12.3D.ProfitNAVRec.031124.dhnc" xfId="4166"/>
    <cellStyle name="_CCB.HEN.Item12.ProfitNAVRecon.031209.LY_CCB.XZ.item12.3D.ProfitNAVRec.031124.dhnc 2" xfId="4167"/>
    <cellStyle name="千位分隔[0] 2 6 3" xfId="4168"/>
    <cellStyle name="_机器设备类调查表" xfId="4169"/>
    <cellStyle name="常规 2 2 2 2 2 2 3" xfId="4170"/>
    <cellStyle name="40% - 强调文字颜色 5 6 5" xfId="4171"/>
    <cellStyle name="_CCB.HEN.Item12.ProfitNAVRecon.031209.LY_CCB.XZ.item12.3D.ProfitNAVRec.031124.dhnc 2 2" xfId="4172"/>
    <cellStyle name="_CCB.HO.NAV Recon.031208.AL_CCB.Dec03AuditPack.GL.V2 2" xfId="4173"/>
    <cellStyle name="_CCB.HEN.Item12.ProfitNAVRecon.031209.LY_CCB.XZ.item12.3D.ProfitNAVRec.031124.dhnc_CCB.Dec03AuditPack.GL.V2" xfId="4174"/>
    <cellStyle name="_CCB.HO.NAV Recon.031208.AL_CCB.Dec03AuditPack.GL.V2 2 2" xfId="4175"/>
    <cellStyle name="_CCB.HEN.Item12.ProfitNAVRecon.031209.LY_CCB.XZ.item12.3D.ProfitNAVRec.031124.dhnc_CCB.Dec03AuditPack.GL.V2 2" xfId="4176"/>
    <cellStyle name="_CCB.HEN.Item12.ProfitNAVRecon.031209.LY_CCB.XZ.item12.3D.ProfitNAVRec.031124.dhnc_CCB.Dec03AuditPack.GL.V2 2 2" xfId="4177"/>
    <cellStyle name="Total" xfId="4178"/>
    <cellStyle name="_CCB.HO.2001 combined Jnl summary.GL.031221" xfId="4179"/>
    <cellStyle name="20% - 强调文字颜色 6 2 18 2" xfId="4180"/>
    <cellStyle name="Total 2" xfId="4181"/>
    <cellStyle name="_CCB.HO.2001 combined Jnl summary.GL.031221 2" xfId="4182"/>
    <cellStyle name="Total 2 2" xfId="4183"/>
    <cellStyle name="_CCB.HO.2001 combined Jnl summary.GL.031221 2 2" xfId="4184"/>
    <cellStyle name="常规 11 5" xfId="4185"/>
    <cellStyle name="99/12/31 2 2" xfId="4186"/>
    <cellStyle name="汇总 3 4 2" xfId="4187"/>
    <cellStyle name="_CCB.HO.2001 combined Jnl summary.GL.031221_CCB.Dec03AuditPack.GL.V2 2" xfId="4188"/>
    <cellStyle name="汇总 3 4 2 2" xfId="4189"/>
    <cellStyle name="_CCB.HO.2001 combined Jnl summary.GL.031221_CCB.Dec03AuditPack.GL.V2 2 2" xfId="4190"/>
    <cellStyle name="常规 11 5 2" xfId="4191"/>
    <cellStyle name="20% - 强调文字颜色 5 4 7" xfId="4192"/>
    <cellStyle name="_CCB.HO.2001 Jnl summary by jnl.GL PRC 1-12,33" xfId="4193"/>
    <cellStyle name="_CCB.HO.2001 Jnl summary by jnl.GL PRC 1-12,33 2" xfId="4194"/>
    <cellStyle name="_CCB.HO.2001 Jnl summary by jnl.GL PRC 1-12,33 2 2" xfId="4195"/>
    <cellStyle name="Thousands 2 5" xfId="4196"/>
    <cellStyle name="_CCB.HO.2001 Jnl summary by jnl.GL PRC 1-12,33_CCB.Dec03AuditPack.GL.V2" xfId="4197"/>
    <cellStyle name="差_主要设备询价表（塔城）" xfId="4198"/>
    <cellStyle name="_CCB.HO.2001 Jnl summary by jnl.GL PRC 1-12,33_CCB.Dec03AuditPack.GL.V2 2" xfId="4199"/>
    <cellStyle name="差_主要设备询价表（塔城） 2" xfId="4200"/>
    <cellStyle name="_CCB.HO.2001 Jnl summary by jnl.GL PRC 1-12,33_CCB.Dec03AuditPack.GL.V2 2 2" xfId="4201"/>
    <cellStyle name="_CCB.HO.2002 Jnl summary by jnl.GL PRC 41-80.grouped.031221" xfId="4202"/>
    <cellStyle name="_Part III.200406.Loan and Liabilities details.(Site Name)_附件1：审计评估联合申报明细表 2 2" xfId="4203"/>
    <cellStyle name="40% - 强调文字颜色 1 2 4 4" xfId="4204"/>
    <cellStyle name="标题 1 2" xfId="4205"/>
    <cellStyle name="_CCB.HO.2002 Jnl summary by jnl.GL PRC 41-80.grouped.031221 2 2" xfId="4206"/>
    <cellStyle name="好_娄娄沟房屋及构筑物照片 12" xfId="4207"/>
    <cellStyle name="20% - 强调文字颜色 5 2 17 2" xfId="4208"/>
    <cellStyle name="40% - 强调文字颜色 5 3 2 2 2 2" xfId="4209"/>
    <cellStyle name="_CCB.HO.2002 Jnl summary by jnl.GL PRC 41-80.grouped.031221_CCB.Dec03AuditPack.GL.V2" xfId="4210"/>
    <cellStyle name="强调文字颜色 4 2 5 5" xfId="4211"/>
    <cellStyle name="40% - 强调文字颜色 5 3 2 2 2 2 2" xfId="4212"/>
    <cellStyle name="_CCB.HO.2002 Jnl summary by jnl.GL PRC 41-80.grouped.031221_CCB.Dec03AuditPack.GL.V2 2" xfId="4213"/>
    <cellStyle name="_CCB.HO.2002 Jnl summary by jnl.GL PRC 41-80.grouped.031221_CCB.Dec03AuditPack.GL.V2 2 2" xfId="4214"/>
    <cellStyle name="40% - 强调文字颜色 3 4 5" xfId="4215"/>
    <cellStyle name="_CCB.HO.2002 Jnl summary by jnl.GL PRC 41-80.grouped.031221_CCB.HO.2001 Jnl summary by jnl.GL PRC 1-12,33 2" xfId="4216"/>
    <cellStyle name="40% - 强调文字颜色 3 4 5 2" xfId="4217"/>
    <cellStyle name="_CCB.HO.2002 Jnl summary by jnl.GL PRC 41-80.grouped.031221_CCB.HO.2001 Jnl summary by jnl.GL PRC 1-12,33 2 2" xfId="4218"/>
    <cellStyle name="Linked Cells 6 3 3" xfId="4219"/>
    <cellStyle name="_海门支行办公楼案例计算 2 2" xfId="4220"/>
    <cellStyle name="_CCB.HO.2002 Jnl summary by jnl.GL PRC 41-80.grouped.031221_CCB.HO.2001 Jnl summary by jnl.GL PRC 1-12,33_CCB.Dec03AuditPack.GL.V2 2 2" xfId="4221"/>
    <cellStyle name="20% - 强调文字颜色 5 2 9 2" xfId="4222"/>
    <cellStyle name="_CCB.HO.2002 Jnl summary by jnl.GL PRC 41-80.grouped.031221_CCB.HO.2003 Jnl summary by jnl.GL PRC 13-20.031221_CCB.Dec03AuditPack.GL.V2" xfId="4223"/>
    <cellStyle name="60% - 强调文字颜色 3 2 18" xfId="4224"/>
    <cellStyle name="样式 1 2 11" xfId="4225"/>
    <cellStyle name="差_鲲鹏房产测算表邵02 11" xfId="4226"/>
    <cellStyle name="Lines Fill 5 4" xfId="4227"/>
    <cellStyle name="_CCB.HO.2002 Jnl summary by jnl.GL PRC 41-80.grouped.031221_CCB.HO.2003 Jnl summary by jnl.GL PRC 13-20.031221_CCB.Dec03AuditPack.GL.V2 2 2" xfId="4228"/>
    <cellStyle name="_四川圣达能源股份有限公司" xfId="4229"/>
    <cellStyle name="style2 2 3" xfId="4230"/>
    <cellStyle name="60% - 强调文字颜色 3 4 4 2 2" xfId="4231"/>
    <cellStyle name="_CCB.HO.2003 Jnl summary by jnl.GL PRC 11&amp;12&amp;68.031221" xfId="4232"/>
    <cellStyle name="Hyperlink" xfId="4233"/>
    <cellStyle name="_CCB.HO.2003 Jnl summary by jnl.GL PRC 11&amp;12&amp;68.031221 2" xfId="4234"/>
    <cellStyle name="_CCB.HO.2003 Jnl summary by jnl.GL PRC 31&amp;62.031221 3" xfId="4235"/>
    <cellStyle name="_CCB.HO.2003 Jnl summary by jnl.GL PRC 11&amp;12&amp;68.031221 3" xfId="4236"/>
    <cellStyle name="_CCB.HO.2003 Jnl summary by jnl.GL PRC 11&amp;12&amp;68.031221 3 2" xfId="4237"/>
    <cellStyle name="60% - 强调文字颜色 1 8 3" xfId="4238"/>
    <cellStyle name="40% - 强调文字颜色 1 6 2" xfId="4239"/>
    <cellStyle name="常规 9 5 2" xfId="4240"/>
    <cellStyle name="_CCB.HO.2003 Jnl summary by jnl.GL PRC 1-12,33.031221" xfId="4241"/>
    <cellStyle name="Linked Cells 13 4" xfId="4242"/>
    <cellStyle name="40% - 强调文字颜色 1 6 2 2" xfId="4243"/>
    <cellStyle name="常规 9 5 2 2" xfId="4244"/>
    <cellStyle name="_CCB.HO.2003 Jnl summary by jnl.GL PRC 1-12,33.031221 2" xfId="4245"/>
    <cellStyle name="_附表1-审计评估联合申报明细表630.V2" xfId="4246"/>
    <cellStyle name="_附表1-审计评估联合申报明细表630.V2 2" xfId="4247"/>
    <cellStyle name="_CCB.HO.2003 Jnl summary by jnl.GL PRC 1-12,33.031221 2 2" xfId="4248"/>
    <cellStyle name="_CCB.HO.2003 Jnl summary by jnl.GL PRC 1-12,33.031221_CCB.Dec03AuditPack.GL.V2" xfId="4249"/>
    <cellStyle name="常规 9 2 2 2 2 3" xfId="4250"/>
    <cellStyle name="60% - 强调文字颜色 3 3 3 2" xfId="4251"/>
    <cellStyle name="_CCB.HO.2003 Jnl summary by jnl.GL PRC 13-20.031221" xfId="4252"/>
    <cellStyle name="40% - 强调文字颜色 1 3 2 2 2 3" xfId="4253"/>
    <cellStyle name="20% - 强调文字颜色 3 11" xfId="4254"/>
    <cellStyle name="60% - 强调文字颜色 5 13" xfId="4255"/>
    <cellStyle name="常规 9 2 2 2 2 3 2" xfId="4256"/>
    <cellStyle name="60% - 强调文字颜色 3 3 3 2 2" xfId="4257"/>
    <cellStyle name="40% - 强调文字颜色 4 12" xfId="4258"/>
    <cellStyle name="_CCB.HO.2003 Jnl summary by jnl.GL PRC 13-20.031221 2" xfId="4259"/>
    <cellStyle name="Comma[2] 2 5" xfId="4260"/>
    <cellStyle name="20% - 强调文字颜色 1 2 6" xfId="4261"/>
    <cellStyle name="20% - 强调文字颜色 3 11 2" xfId="4262"/>
    <cellStyle name="60% - 强调文字颜色 5 13 2" xfId="4263"/>
    <cellStyle name="常规 9 2 2 2 2 3 2 2" xfId="4264"/>
    <cellStyle name="公司标准表 7 4" xfId="4265"/>
    <cellStyle name="40% - 强调文字颜色 4 12 2" xfId="4266"/>
    <cellStyle name="_CCB.HO.2003 Jnl summary by jnl.GL PRC 13-20.031221 2 2" xfId="4267"/>
    <cellStyle name="20% - 强调文字颜色 1 2 6 2" xfId="4268"/>
    <cellStyle name="_PRC Adjustments 021231 2" xfId="4269"/>
    <cellStyle name="_CCB.HO.2003 Jnl summary by jnl.GL PRC 13-20.031221_CCB.Dec03AuditPack.GL.V2 2 2" xfId="4270"/>
    <cellStyle name="_PRC Adjustments 011231_CCB.GLAudit Package.040114_CCB.Dec03AuditPack.GL.V2" xfId="4271"/>
    <cellStyle name="千位分隔 2 2 4 13" xfId="4272"/>
    <cellStyle name="_CCB.HO.2003 Jnl summary by jnl.GL PRC 15,21-32.031221 2" xfId="4273"/>
    <cellStyle name="_PRC Adjustments 011231_CCB.GLAudit Package.040114_CCB.Dec03AuditPack.GL.V2 2" xfId="4274"/>
    <cellStyle name="_CCB.HO.2003 Jnl summary by jnl.GL PRC 15,21-32.031221 2 2" xfId="4275"/>
    <cellStyle name="_CCB.HO.2003 Jnl summary by jnl.GL PRC 15,21-32.031221_CCB.Dec03AuditPack.GL.V2" xfId="4276"/>
    <cellStyle name="Unprotect 7" xfId="4277"/>
    <cellStyle name="_CCB.HO.2003 Jnl summary by jnl.GL PRC 15,21-32.031221_CCB.Dec03AuditPack.GL.V2 2" xfId="4278"/>
    <cellStyle name="强调文字颜色 2 4 2 4" xfId="4279"/>
    <cellStyle name="_CCB.HO.2003 Jnl summary by jnl.GL PRC 15,21-32.031221_CCB.Dec03AuditPack.GL.V2 2 2" xfId="4280"/>
    <cellStyle name="Calc Currency (0) 4 4" xfId="4281"/>
    <cellStyle name="_CCB.HO.2003 Jnl summary by jnl.GL PRC 31&amp;62.031221" xfId="4282"/>
    <cellStyle name="AA LOCK" xfId="4283"/>
    <cellStyle name="_CCB.HO.2003 Jnl summary by jnl.GL PRC 31&amp;62.031221 2" xfId="4284"/>
    <cellStyle name="60% - 强调文字颜色 1 6 3" xfId="4285"/>
    <cellStyle name="_CCB.HO.2003 Jnl summary by jnl.GL PRC 31&amp;62.031221 2 2" xfId="4286"/>
    <cellStyle name="常规 23 8" xfId="4287"/>
    <cellStyle name="常规 18 8" xfId="4288"/>
    <cellStyle name="_CCB.HO.2003 Jnl summary by jnl.GL PRC 31&amp;62.031221 2 2 2" xfId="4289"/>
    <cellStyle name="Percent [0.00%] 14" xfId="4290"/>
    <cellStyle name="60% - 强调文字颜色 1 6 3 2" xfId="4291"/>
    <cellStyle name="20% - 强调文字颜色 6 7 3" xfId="4292"/>
    <cellStyle name="_CCB.HO.2003 Jnl summary by jnl.GL PRC 34-40.031221" xfId="4293"/>
    <cellStyle name="_CCB.HO.2003 Jnl summary by jnl.GL PRC 34-40.031221_CCB.Dec03AuditPack.GL.V2" xfId="4294"/>
    <cellStyle name="20% - 强调文字颜色 5 4 4 2 2" xfId="4295"/>
    <cellStyle name="Percent [0%] 20" xfId="4296"/>
    <cellStyle name="Percent [0%] 15" xfId="4297"/>
    <cellStyle name="_CCB.HO.2003 Jnl summary by jnl.GL PRC 34-40.031221_CCB.Dec03AuditPack.GL.V2 2" xfId="4298"/>
    <cellStyle name="_CCB.HO.2003 Jnl summary by jnl.GL PRC 34-40.031221_CCB.Dec03AuditPack.GL.V2 2 2" xfId="4299"/>
    <cellStyle name="_CCB.HO.2003 Jnl summary by jnl.GL PRC 60-80.031221 2" xfId="4300"/>
    <cellStyle name="RevList 6 6 3" xfId="4301"/>
    <cellStyle name="_CCB.HO.2003 Jnl summary by jnl.GL PRC 60-80.031221 2 2" xfId="4302"/>
    <cellStyle name="RevList 6 6 3 2" xfId="4303"/>
    <cellStyle name="_CCB.HO.2003 Jnl summary by jnl.GL PRC 60-80.031221 2 2 2" xfId="4304"/>
    <cellStyle name="40% - 强调文字颜色 2 5 3 2" xfId="4305"/>
    <cellStyle name="_CCB.HO.2003 Jnl summary by jnl.GL PRC 60-80.031221 3" xfId="4306"/>
    <cellStyle name="百分比 9 17" xfId="4307"/>
    <cellStyle name="RevList 6 7 3" xfId="4308"/>
    <cellStyle name="Accent5 - 40%" xfId="4309"/>
    <cellStyle name="_CCB.HO.2003 Jnl summary by jnl.GL PRC 60-80.031221 3 2" xfId="4310"/>
    <cellStyle name="千位分隔 2 6" xfId="4311"/>
    <cellStyle name="20% - 强调文字颜色 6 14 2" xfId="4312"/>
    <cellStyle name="_CCB.HO.2003 Jnl summary by jnl.GL PRC 81-120.031221" xfId="4313"/>
    <cellStyle name="Linked Cells 8 5 3" xfId="4314"/>
    <cellStyle name="_CCB.HO.2003 Jnl summary by jnl.GL PRC 81-120.031221 2 2" xfId="4315"/>
    <cellStyle name="RevList 6 6 4" xfId="4316"/>
    <cellStyle name="_CCB.HO.2003 Jnl summary by jnl.GL PRC 81-120.031221_CCB.Dec03AuditPack.GL.V2 2" xfId="4317"/>
    <cellStyle name="_CCB.HO.2003 Jnl summary by jnl.GL PRC 81-120.031221_CCB.Dec03AuditPack.GL.V2 2 2" xfId="4318"/>
    <cellStyle name="_CCB.HO.2003 Jnl summary by jnl.Gl.specific for HO branch_CCB.Dec03AuditPack.GL.V2 2" xfId="4319"/>
    <cellStyle name="输出 23" xfId="4320"/>
    <cellStyle name="输出 18" xfId="4321"/>
    <cellStyle name="_CCB.HO.2003 Jnl summary by jnl.Gl.specific for HO branch_CCB.Dec03AuditPack.GL.V2 2 2" xfId="4322"/>
    <cellStyle name="_CCB.HO.2003 Jnl summary by jnl.Gl.specific for HO branch_CCB.HO.2003 Jnl summary by jnl.GL PRC 60-80.031221" xfId="4323"/>
    <cellStyle name="_CCB.HO.2003 Jnl summary by jnl.Gl.specific for HO branch_CCB.HO.2003 Jnl summary by jnl.GL PRC 60-80.031221 2" xfId="4324"/>
    <cellStyle name="_CCB.HO.2003 Jnl summary by jnl.Gl.specific for HO branch_CCB.HO.2003 Jnl summary by jnl.GL PRC 60-80.031221 2 2" xfId="4325"/>
    <cellStyle name="Comma[2] 2 9" xfId="4326"/>
    <cellStyle name="_CCB.HO.2003 Jnl summary by jnl.Gl.specific for HO branch_CCB.HO.2003 Jnl summary by jnl.GL PRC 60-80.031221_CCB.Dec03AuditPack.GL.V2" xfId="4327"/>
    <cellStyle name="好_山阴县安荣乡煤矿井巷工程计算表（11-04-16） 4 2" xfId="4328"/>
    <cellStyle name="40% - 强调文字颜色 2 3 4 2" xfId="4329"/>
    <cellStyle name="20% - 强调文字颜色 3 15" xfId="4330"/>
    <cellStyle name="20% - 强调文字颜色 3 20" xfId="4331"/>
    <cellStyle name="60% - 强调文字颜色 5 22" xfId="4332"/>
    <cellStyle name="60% - 强调文字颜色 5 17" xfId="4333"/>
    <cellStyle name="40% - 强调文字颜色 4 21" xfId="4334"/>
    <cellStyle name="40% - 强调文字颜色 4 16" xfId="4335"/>
    <cellStyle name="_CCB.HO.2003 Jnl summary by jnl.Gl.specific for HO branch_CCB.HO.2003 Jnl summary by jnl.GL PRC 60-80.031221_CCB.Dec03AuditPack.GL.V2 2" xfId="4336"/>
    <cellStyle name="0% 3" xfId="4337"/>
    <cellStyle name="40% - 强调文字颜色 2 3 4 2 2" xfId="4338"/>
    <cellStyle name="20% - 强调文字颜色 3 15 2" xfId="4339"/>
    <cellStyle name="20% - 强调文字颜色 3 20 2" xfId="4340"/>
    <cellStyle name="60% - 强调文字颜色 5 22 2" xfId="4341"/>
    <cellStyle name="60% - 强调文字颜色 5 17 2" xfId="4342"/>
    <cellStyle name="常规 5 2 2 3" xfId="4343"/>
    <cellStyle name="40% - 强调文字颜色 4 21 2" xfId="4344"/>
    <cellStyle name="40% - 强调文字颜色 4 16 2" xfId="4345"/>
    <cellStyle name="60% - 强调文字颜色 4 3 3 3" xfId="4346"/>
    <cellStyle name="检查单元格 2 2 2 3" xfId="4347"/>
    <cellStyle name="_CCB.HO.2003 Jnl summary by jnl.Gl.specific for HO branch_CCB.HO.2003 Jnl summary by jnl.GL PRC 60-80.031221_CCB.Dec03AuditPack.GL.V2 2 2" xfId="4348"/>
    <cellStyle name="Header2" xfId="4349"/>
    <cellStyle name="_CCB.HO.2003 Jnl summary by jnl.Gl.specific for HO branch_CCB.HO.2003 Jnl summary by jnl.GL PRC 60-80.031221rev_CCB.Dec03AuditPack.GL.V2" xfId="4350"/>
    <cellStyle name="Header2 2" xfId="4351"/>
    <cellStyle name="_CCB.HO.2003 Jnl summary by jnl.Gl.specific for HO branch_CCB.HO.2003 Jnl summary by jnl.GL PRC 60-80.031221rev_CCB.Dec03AuditPack.GL.V2 2" xfId="4352"/>
    <cellStyle name="_浙江收入成本预测" xfId="4353"/>
    <cellStyle name="Header2 2 2" xfId="4354"/>
    <cellStyle name="常规 5 5 5" xfId="4355"/>
    <cellStyle name="40% - 强调文字颜色 6 3 4 3" xfId="4356"/>
    <cellStyle name="_CCB.HO.2003 Jnl summary by jnl.Gl.specific for HO branch_CCB.HO.2003 Jnl summary by jnl.GL PRC 60-80.031221rev_CCB.Dec03AuditPack.GL.V2 2 2" xfId="4357"/>
    <cellStyle name="_CCB.HO.NAV Recon.031108.AL" xfId="4358"/>
    <cellStyle name="百分比 5 14" xfId="4359"/>
    <cellStyle name="Currency$[0] 2 14" xfId="4360"/>
    <cellStyle name="_CCB.HO.NAV Recon.031108.AL 2" xfId="4361"/>
    <cellStyle name="解释性文本 4 5" xfId="4362"/>
    <cellStyle name="_CCB.HO.NAV Recon.031108.AL 2 2" xfId="4363"/>
    <cellStyle name="常规 2 2 9" xfId="4364"/>
    <cellStyle name="_CCB.HO.NAV Recon.031108.AL_CCB.Dec03AuditPack.GL.V2" xfId="4365"/>
    <cellStyle name="Comma[2] 11" xfId="4366"/>
    <cellStyle name="强调文字颜色 6 3 7" xfId="4367"/>
    <cellStyle name="_CCB.HO.NAV Recon.031108.AL_CCB.Dec03AuditPack.GL.V2 2 2" xfId="4368"/>
    <cellStyle name="_CCB.HO.NAV Recon.031208.AL" xfId="4369"/>
    <cellStyle name="百分比 3 2 2" xfId="4370"/>
    <cellStyle name="_PRC Adjustments 030630_CCB.HO.New TB template.PRC Sorting.040210_CCB.Dec03AuditPack.GL.V2" xfId="4371"/>
    <cellStyle name="60% - 强调文字颜色 6 4" xfId="4372"/>
    <cellStyle name="_CCB.HO.NAV Recon.031208.AL 2" xfId="4373"/>
    <cellStyle name="常规 2 3 10" xfId="4374"/>
    <cellStyle name="20% - 强调文字颜色 6 4 5 2" xfId="4375"/>
    <cellStyle name="_CCB.HO.NAV Recon.031208.AL_CCB.Dec03AuditPack.GL.V2" xfId="4376"/>
    <cellStyle name="60% - 强调文字颜色 3 5 2 3" xfId="4377"/>
    <cellStyle name="60% - 强调文字颜色 1 2 13 2" xfId="4378"/>
    <cellStyle name="_IAS Adjustments030630_CCB.GLAudit Package.040114 2 2" xfId="4379"/>
    <cellStyle name="40% - 强调文字颜色 4 4 4 2" xfId="4380"/>
    <cellStyle name="_CCB.HO.NAV Recon.031208.EL" xfId="4381"/>
    <cellStyle name="40% - 强调文字颜色 4 4 4 2 2" xfId="4382"/>
    <cellStyle name="_CCB.HO.NAV Recon.031208.EL 2" xfId="4383"/>
    <cellStyle name="_CCB.HO.NAV Recon.031208.EL 2 2" xfId="4384"/>
    <cellStyle name="_电信项目资产评估调查表06.4.30（收益法）-信息公司_From Audrey to Norma_设备评估表(运宏) 2" xfId="4385"/>
    <cellStyle name="Normal - Style1 4 2" xfId="4386"/>
    <cellStyle name="20% - 强调文字颜色 2 7 2 2" xfId="4387"/>
    <cellStyle name="_CCB.HO.NAV Recon.031208.EL_CCB.Dec03AuditPack.GL.V2" xfId="4388"/>
    <cellStyle name="Comma[2] 2 3" xfId="4389"/>
    <cellStyle name="_CCB.HO.NAV Recon.031208.EL_CCB.Dec03AuditPack.GL.V2 2" xfId="4390"/>
    <cellStyle name="20% - 强调文字颜色 1 2 4" xfId="4391"/>
    <cellStyle name="_CCB.SX.Item12.F.ProfitNAVRecon.031212.MS_CCB.Dec03AuditPack.GL.V2" xfId="4392"/>
    <cellStyle name="40% - 强调文字颜色 2 2 9" xfId="4393"/>
    <cellStyle name="_CCB.HO.NAV Recon.HL.031113.AL 2 2" xfId="4394"/>
    <cellStyle name="RevList 6 2 3 2" xfId="4395"/>
    <cellStyle name="RevList 10 4" xfId="4396"/>
    <cellStyle name="20% - 强调文字颜色 3 2" xfId="4397"/>
    <cellStyle name="_ET_STYLE_NoName_00_ 8 3" xfId="4398"/>
    <cellStyle name="_PRC Adjustments 011231_CCB.HO.New TB template.CCB PRC IAS Sorting.040223 trial run_CCB.Dec03AuditPack.GL.V2 2" xfId="4399"/>
    <cellStyle name="_CCB.HO.NAV Recon.HL.031113.AL_CCB.Dec03AuditPack.GL.V2" xfId="4400"/>
    <cellStyle name="汇总 2 5" xfId="4401"/>
    <cellStyle name="好_20110112-井巷工程(经李部审）_0270锡林郭勒公司资产评估表 3" xfId="4402"/>
    <cellStyle name="40% - 强调文字颜色 1 2 2 2 3" xfId="4403"/>
    <cellStyle name="_PRC Adjustments 011231_CCB.HO.New TB template.CCB PRC IAS Sorting.040223 trial run_CCB.Dec03AuditPack.GL.V2 2 2" xfId="4404"/>
    <cellStyle name="_CCB.HO.NAV Recon.HL.031113.AL_CCB.Dec03AuditPack.GL.V2 2" xfId="4405"/>
    <cellStyle name="链接单元格 2 3 3" xfId="4406"/>
    <cellStyle name="_CCB.HO.NAV Recon.HL.031113.AL_CCB.Dec03AuditPack.GL.V2 2 2" xfId="4407"/>
    <cellStyle name="20% - 强调文字颜色 4 2 17" xfId="4408"/>
    <cellStyle name="20% - 强调文字颜色 4 2 22" xfId="4409"/>
    <cellStyle name="_CCB.HO.New TB template.CCB PRC IAS Sorting.040223 trial run" xfId="4410"/>
    <cellStyle name="差_鲲鹏房产测算表邵02 9" xfId="4411"/>
    <cellStyle name="样式 1 2 9" xfId="4412"/>
    <cellStyle name="20% - 强调文字颜色 3 2 4 2 2" xfId="4413"/>
    <cellStyle name="60% - 强调文字颜色 2 4 5" xfId="4414"/>
    <cellStyle name="_CCB.HO.New TB template.CCB PRC IAS Sorting.040223 trial run 2" xfId="4415"/>
    <cellStyle name="好_F负债类" xfId="4416"/>
    <cellStyle name="Comma[2] 2 14" xfId="4417"/>
    <cellStyle name="20% - 强调文字颜色 1 2 19" xfId="4418"/>
    <cellStyle name="_深圳赤湾胜宝旺工程有限公司现金流模型预测0806(5)" xfId="4419"/>
    <cellStyle name="60% - 强调文字颜色 5 4 4" xfId="4420"/>
    <cellStyle name="60% - 强调文字颜色 2 4 5 2" xfId="4421"/>
    <cellStyle name="_CCB.HO.New TB template.CCB PRC IAS Sorting.040223 trial run 2 2" xfId="4422"/>
    <cellStyle name="百分比 5 2 20 2" xfId="4423"/>
    <cellStyle name="百分比 5 2 15 2" xfId="4424"/>
    <cellStyle name="_CCB.HO.Profit Recon.031108.AL 2 2" xfId="4425"/>
    <cellStyle name="好_国华锡林郭勒设备询价表 21" xfId="4426"/>
    <cellStyle name="好_国华锡林郭勒设备询价表 16" xfId="4427"/>
    <cellStyle name="_CCB.HO.New TB template.CCB PRC IAS Sorting.040223 trial run_CCB.Dec03AuditPack.GL.V2" xfId="4428"/>
    <cellStyle name="_CCB.HO.Profit Recon.HL.031113.AL" xfId="4429"/>
    <cellStyle name="_CCB.HO.New TB template.CCB PRC IAS Sorting.040223 trial run_CCB.Dec03AuditPack.GL.V2 2" xfId="4430"/>
    <cellStyle name="输出 7 3" xfId="4431"/>
    <cellStyle name="强调文字颜色 5 3 6" xfId="4432"/>
    <cellStyle name="_CCB.HO.Profit Recon.HL.031113.AL 2" xfId="4433"/>
    <cellStyle name="千位分隔 7 2 4" xfId="4434"/>
    <cellStyle name="_CCB.HO.New TB template.CCB PRC IAS Sorting.040223 trial run_CCB.Dec03AuditPack.GL.V2 2 2" xfId="4435"/>
    <cellStyle name="_CCB.HO.New TB template.IAS Sorting.040210" xfId="4436"/>
    <cellStyle name="_CCB.HO.New TB template.IAS Sorting.040210 2 2" xfId="4437"/>
    <cellStyle name="好_国华锡林郭勒设备询价表 8" xfId="4438"/>
    <cellStyle name="常规 9 29" xfId="4439"/>
    <cellStyle name="_ET_STYLE_NoName_00_ 4 5" xfId="4440"/>
    <cellStyle name="40% - 强调文字颜色 3 5 6" xfId="4441"/>
    <cellStyle name="千位分隔[0] 2 4 2 3" xfId="4442"/>
    <cellStyle name="_CCB.HO.New TB template.IAS Sorting.040210_CCB.Dec03AuditPack.GL.V2" xfId="4443"/>
    <cellStyle name="_CCB.HO.New TB template.IAS Sorting.040210_CCB.Dec03AuditPack.GL.V2 2" xfId="4444"/>
    <cellStyle name="_CCB.HO.New TB template.IAS Sorting.040210_CCB.Dec03AuditPack.GL.V2 2 2" xfId="4445"/>
    <cellStyle name="_CCB.HO.New TB template.PRC Sorting.040210" xfId="4446"/>
    <cellStyle name="_CCB.HO.New TB template.PRC Sorting.040210 2" xfId="4447"/>
    <cellStyle name="_CCB.HO.New TB template.PRC Sorting.040210 2 2" xfId="4448"/>
    <cellStyle name="60% - 强调文字颜色 5 7 2 2" xfId="4449"/>
    <cellStyle name="_CCB.HO.New TB template.PRC Sorting.040210_CCB.Dec03AuditPack.GL.V2" xfId="4450"/>
    <cellStyle name="Currency\[0] 4" xfId="4451"/>
    <cellStyle name="计算 3 2 2 4" xfId="4452"/>
    <cellStyle name="常规 41 6" xfId="4453"/>
    <cellStyle name="_CCB.HO.New TB template.PRC Sorting.040210_CCB.Dec03AuditPack.GL.V2 2" xfId="4454"/>
    <cellStyle name="Currency\[0] 4 2" xfId="4455"/>
    <cellStyle name="常规 41 6 2" xfId="4456"/>
    <cellStyle name="_CCB.HO.New TB template.PRC Sorting.040210_CCB.Dec03AuditPack.GL.V2 2 2" xfId="4457"/>
    <cellStyle name="_CCB.HO.Profit Recon.031108.AL" xfId="4458"/>
    <cellStyle name="百分比 5 2 20" xfId="4459"/>
    <cellStyle name="百分比 5 2 15" xfId="4460"/>
    <cellStyle name="_CCB.HO.Profit Recon.031108.AL 2" xfId="4461"/>
    <cellStyle name="_CCB.HO.Profit Recon.031108.AL_CCB.Dec03AuditPack.GL.V2 2 2" xfId="4462"/>
    <cellStyle name="常规 6 3 2 2" xfId="4463"/>
    <cellStyle name="_CCB.HO.Profit Recon.031208.AL_CCB.Dec03AuditPack.GL.V2" xfId="4464"/>
    <cellStyle name="_CCB.HO.Profit Recon.031208.AL_CCB.Dec03AuditPack.GL.V2 2" xfId="4465"/>
    <cellStyle name="强调文字颜色 2 2 7 3" xfId="4466"/>
    <cellStyle name="20% - 强调文字颜色 6 4" xfId="4467"/>
    <cellStyle name="常规 15 7" xfId="4468"/>
    <cellStyle name="_CCB.HO.Profit Recon.031208.AL_CCB.Dec03AuditPack.GL.V2 2 2" xfId="4469"/>
    <cellStyle name="20% - 强调文字颜色 6 4 2" xfId="4470"/>
    <cellStyle name="强调文字颜色 5 3 6 2" xfId="4471"/>
    <cellStyle name="_CCB.HO.Profit Recon.HL.031113.AL 2 2" xfId="4472"/>
    <cellStyle name="Input [yellow] 2 13" xfId="4473"/>
    <cellStyle name="60% - 强调文字颜色 2 3 2 2" xfId="4474"/>
    <cellStyle name="千位分隔 2 4 2 13" xfId="4475"/>
    <cellStyle name="_CCB.HO.Profit Recon.HL.031113.AL_CCB.Dec03AuditPack.GL.V2" xfId="4476"/>
    <cellStyle name="公司标准表 7" xfId="4477"/>
    <cellStyle name="60% - 强调文字颜色 2 3 2 2 2" xfId="4478"/>
    <cellStyle name="InputArea 2 10" xfId="4479"/>
    <cellStyle name="千位分隔[0] 4 11" xfId="4480"/>
    <cellStyle name="_CCB.HO.Profit Recon.HL.031113.AL_CCB.Dec03AuditPack.GL.V2 2" xfId="4481"/>
    <cellStyle name="公司标准表 7 2" xfId="4482"/>
    <cellStyle name="60% - 强调文字颜色 2 3 2 2 2 2" xfId="4483"/>
    <cellStyle name="_CCB.HO.Profit Recon.HL.031113.AL_CCB.Dec03AuditPack.GL.V2 2 2" xfId="4484"/>
    <cellStyle name="Date Short 2 2" xfId="4485"/>
    <cellStyle name="60% - 强调文字颜色 2 7 2 2" xfId="4486"/>
    <cellStyle name="_CCB.NX.Item 12.ProfitNAVRec.031121" xfId="4487"/>
    <cellStyle name="_CCB.NX.Item 12.ProfitNAVRec.031121 2" xfId="4488"/>
    <cellStyle name="_CCB.NX.Item 12.ProfitNAVRec.031121 2 2" xfId="4489"/>
    <cellStyle name="Input Cells 5 16" xfId="4490"/>
    <cellStyle name="Input Cells 5 21" xfId="4491"/>
    <cellStyle name="差_山阴县安荣乡煤矿井巷工程计算表（11-04-16）_0270锡林郭勒公司资产评估表 4" xfId="4492"/>
    <cellStyle name="_CCB.NX.Item 12.ProfitNAVRec.031121_CCB.Dec03AuditPack.GL.V2" xfId="4493"/>
    <cellStyle name="Input Cells 5 16 2" xfId="4494"/>
    <cellStyle name="Input Cells 5 21 2" xfId="4495"/>
    <cellStyle name="_CCB.NX.Item 12.ProfitNAVRec.031121_CCB.Dec03AuditPack.GL.V2 2" xfId="4496"/>
    <cellStyle name="_CCB.QH.Item12..ProfitNAVRecon.031206-HL.ML" xfId="4497"/>
    <cellStyle name="40% - 强调文字颜色 3 2 2 4" xfId="4498"/>
    <cellStyle name="千位分隔 10 2 9" xfId="4499"/>
    <cellStyle name="_CCB.QH.Item12..ProfitNAVRecon.031206-HL.ML 2" xfId="4500"/>
    <cellStyle name="_CCB.QH.Item12..ProfitNAVRecon.031206-HL.ML 2 2" xfId="4501"/>
    <cellStyle name="_Part III.200406.Loan and Liabilities details.(Site Name)_KPMG original version_评估明细表(新准则)电力0630" xfId="4502"/>
    <cellStyle name="常规 10 13" xfId="4503"/>
    <cellStyle name="60% - 强调文字颜色 6 11" xfId="4504"/>
    <cellStyle name="Input Cells 2" xfId="4505"/>
    <cellStyle name="Normal - Style1 4 7 2" xfId="4506"/>
    <cellStyle name="好 2 15" xfId="4507"/>
    <cellStyle name="好 2 20" xfId="4508"/>
    <cellStyle name="40% - 强调文字颜色 5 10" xfId="4509"/>
    <cellStyle name="Input Cells 9 6 3" xfId="4510"/>
    <cellStyle name="_CCB.QH.Item12..ProfitNAVRecon.031206-HL.ML_CCB.Dec03AuditPack.GL.V2" xfId="4511"/>
    <cellStyle name="_CCB.QH.Item12..ProfitNAVRecon.031206-HL.ML_CCB.HB.Item12.Housing Loan.ProfitNAVRecon.031218.JZ" xfId="4512"/>
    <cellStyle name="40% - 强调文字颜色 2 3 2 2 2 3" xfId="4513"/>
    <cellStyle name="InputArea 4" xfId="4514"/>
    <cellStyle name="60% - 强调文字颜色 4 2 6" xfId="4515"/>
    <cellStyle name="好 3 9" xfId="4516"/>
    <cellStyle name="20% - 强调文字颜色 5 2 6 3" xfId="4517"/>
    <cellStyle name="40% - 强调文字颜色 6 8" xfId="4518"/>
    <cellStyle name="0,0_x000d__x000a_NA_x000d__x000a_ 15" xfId="4519"/>
    <cellStyle name="0,0_x000d__x000a_NA_x000d__x000a_ 20" xfId="4520"/>
    <cellStyle name="40% - 强调文字颜色 6 8 2" xfId="4521"/>
    <cellStyle name="_CCB.QH.Item12..ProfitNAVRecon.031206-HL.ML_CCB.HB.Item12.Housing Loan.ProfitNAVRecon.031218.JZ 2" xfId="4522"/>
    <cellStyle name="InputArea 4 2" xfId="4523"/>
    <cellStyle name="60% - 强调文字颜色 4 2 6 2" xfId="4524"/>
    <cellStyle name="0,0_x000d__x000a_NA_x000d__x000a_ 15 2" xfId="4525"/>
    <cellStyle name="40% - 强调文字颜色 2 4 4" xfId="4526"/>
    <cellStyle name="40% - 强调文字颜色 6 8 2 2" xfId="4527"/>
    <cellStyle name="_CCB.QH.Item12..ProfitNAVRecon.031206-HL.ML_CCB.HB.Item12.Housing Loan.ProfitNAVRecon.031218.JZ 2 2" xfId="4528"/>
    <cellStyle name="千位分隔 8 2 18" xfId="4529"/>
    <cellStyle name="60% - 强调文字颜色 4 2 6 2 2" xfId="4530"/>
    <cellStyle name="_CCB.QH.Item12..ProfitNAVRecon.031206-HL.ML_CCB.HEN.Item12.F.ProfitNAVRecon.HL.031214.KL_CCB.Dec03AuditPack.GL.V2" xfId="4531"/>
    <cellStyle name="_IAS Adjustments030630_CCB.Dec03AuditPack.GL.V2" xfId="4532"/>
    <cellStyle name="40% - 强调文字颜色 2 2 6 4" xfId="4533"/>
    <cellStyle name="_CCB.QH.Item12..ProfitNAVRecon.031206-HL.ML_CCB.HEN.Item12.F.ProfitNAVRecon.HL.031214.KL_CCB.Dec03AuditPack.GL.V2 2" xfId="4534"/>
    <cellStyle name="_IAS Adjustments030630_CCB.Dec03AuditPack.GL.V2 2" xfId="4535"/>
    <cellStyle name="_CCB.QH.Item12..ProfitNAVRecon.031206-HL.ML_CCB.HEN.Item12.F.ProfitNAVRecon.HL.031214.KL_CCB.Dec03AuditPack.GL.V2 2 2" xfId="4536"/>
    <cellStyle name="_IAS Adjustments030630_CCB.Dec03AuditPack.GL.V2 2 2" xfId="4537"/>
    <cellStyle name="_CCB.QH.Item12..ProfitNAVRecon.031206-HL.ML_CCB.HO.NAV Recon.HL.031222.AL" xfId="4538"/>
    <cellStyle name="20% - 强调文字颜色 1 10" xfId="4539"/>
    <cellStyle name="注释 5 2 6" xfId="4540"/>
    <cellStyle name="PSChar 4 2" xfId="4541"/>
    <cellStyle name="60% - 强调文字颜色 3 12" xfId="4542"/>
    <cellStyle name="40% - 强调文字颜色 2 11" xfId="4543"/>
    <cellStyle name="_CCB.QH.Item12..ProfitNAVRecon.031206-HL.ML_CCB.HO.NAV Recon.HL.031222.AL 2" xfId="4544"/>
    <cellStyle name="20% - 强调文字颜色 1 10 2" xfId="4545"/>
    <cellStyle name="60% - 强调文字颜色 3 12 2" xfId="4546"/>
    <cellStyle name="40% - 强调文字颜色 2 11 2" xfId="4547"/>
    <cellStyle name="_CCB.QH.Item12..ProfitNAVRecon.031206-HL.ML_CCB.HO.NAV Recon.HL.031222.AL 2 2" xfId="4548"/>
    <cellStyle name="计算 3 3 2 2" xfId="4549"/>
    <cellStyle name="c_科宁公司（成本法）" xfId="4550"/>
    <cellStyle name="_Part III.200406.Loan and Liabilities details.(Site Name)_Shenhua PC package 050530 2" xfId="4551"/>
    <cellStyle name="Body" xfId="4552"/>
    <cellStyle name="_CCB.QH.Item12..ProfitNAVRecon.031206-HL.ML_CCB.HO.Profit Recon.HL.031222.AL" xfId="4553"/>
    <cellStyle name="千位分隔 5 2 12" xfId="4554"/>
    <cellStyle name="_Part III.200406.Loan and Liabilities details.(Site Name)_Shenhua PC package 050530 2 2" xfId="4555"/>
    <cellStyle name="Column$Headings 2 5" xfId="4556"/>
    <cellStyle name="_CCB.QH.Item12..ProfitNAVRecon.031206-HL.ML_CCB.HO.Profit Recon.HL.031222.AL 2" xfId="4557"/>
    <cellStyle name="_CCB.QH.Item12..ProfitNAVRecon.031206-HL.ML_CCB.HO.Profit Recon.HL.031222.AL 2 2" xfId="4558"/>
    <cellStyle name="公司标准表 14 3" xfId="4559"/>
    <cellStyle name="_CCB.QH.Item12..ProfitNAVRecon.031206-HL.ML_CCB.HO.Profit Recon.HL.031222.AL_CCB.Dec03AuditPack.GL.V2 2" xfId="4560"/>
    <cellStyle name="Linked Cells 6 14 2" xfId="4561"/>
    <cellStyle name="强调文字颜色 2 2 2" xfId="4562"/>
    <cellStyle name="20% - Accent1" xfId="4563"/>
    <cellStyle name="Accent1 - 20%" xfId="4564"/>
    <cellStyle name="_CCB.QH.Item12..ProfitNAVRecon.031206-HL.ML_CCB.HO.Profit Recon.HL.031222.AL_CCB.Dec03AuditPack.GL.V2 2 2" xfId="4565"/>
    <cellStyle name="输入 12" xfId="4566"/>
    <cellStyle name="_CCB.SX.Item12.F.ProfitNAVRecon.031212.MS" xfId="4567"/>
    <cellStyle name="Normal - Style1 9 4" xfId="4568"/>
    <cellStyle name="20% - 强调文字颜色 4 5 3" xfId="4569"/>
    <cellStyle name="_CCB.SX.Item12.F.ProfitNAVRecon.031212.MS 2" xfId="4570"/>
    <cellStyle name="_CCB.SX.Item12.F.ProfitNAVRecon.031212.MS 2 2" xfId="4571"/>
    <cellStyle name="20% - 强调文字颜色 6 4 4" xfId="4572"/>
    <cellStyle name="60% - 强调文字颜色 1 2 12" xfId="4573"/>
    <cellStyle name="适中 2 6" xfId="4574"/>
    <cellStyle name="强调文字颜色 6 9 3" xfId="4575"/>
    <cellStyle name="Normal - Style1 9 4 2" xfId="4576"/>
    <cellStyle name="20% - 强调文字颜色 4 5 3 2" xfId="4577"/>
    <cellStyle name="40% - 强调文字颜色 1 5 3" xfId="4578"/>
    <cellStyle name="常规 9 4 3" xfId="4579"/>
    <cellStyle name="60% - 强调文字颜色 1 22 2" xfId="4580"/>
    <cellStyle name="60% - 强调文字颜色 1 17 2" xfId="4581"/>
    <cellStyle name="20% - 强调文字颜色 1 2 4 2 2" xfId="4582"/>
    <cellStyle name="_CCB.SX.Item12.F.ProfitNAVRecon.031212.MS_CCB.Dec03AuditPack.GL.V2 2 2" xfId="4583"/>
    <cellStyle name="_CCB.SZ.item1.journal list.031110.DY_CCB.Dec03AuditPack.GL.V2" xfId="4584"/>
    <cellStyle name="汇总 4 7" xfId="4585"/>
    <cellStyle name="60% - 强调文字颜色 3 2 18 2" xfId="4586"/>
    <cellStyle name="_CCB.SZ.item1.journal list.031110.DY_CCB.Dec03AuditPack.GL.V2 2" xfId="4587"/>
    <cellStyle name="常规 60 3" xfId="4588"/>
    <cellStyle name="_CCB.SZ.item1.journal list.031110.DY_CCB.Dec03AuditPack.GL.V2 2 2" xfId="4589"/>
    <cellStyle name="_Part III.200406.Loan and Liabilities details.(Site Name)_KPMG original version_(中企华)审计评估联合申报明细表.V1 2" xfId="4590"/>
    <cellStyle name="s]_x000d__x000a_load=_x000d__x000a_run=_x000d__x000a_NullPort=None_x000d__x000a_device=HP LaserJet 4 Plus,HPPCL5MS,LPT1:_x000d__x000a__x000d__x000a_[Desktop]_x000d__x000a_Wallpaper=(无)_x000d__x000a_TileWallpaper=0_x000d_ 3" xfId="4591"/>
    <cellStyle name="常规 9 2 3 2 2" xfId="4592"/>
    <cellStyle name="40% - 强调文字颜色 1 3 3 2 2" xfId="4593"/>
    <cellStyle name="Input Cells 5 2 4" xfId="4594"/>
    <cellStyle name="千位分隔 5 12" xfId="4595"/>
    <cellStyle name="_CCB.SZ.reporting Pack.031110.DY 2" xfId="4596"/>
    <cellStyle name="_CCB.SZ.reporting Pack.031110.DY_CCB.Dec03AuditPack.GL.V2" xfId="4597"/>
    <cellStyle name="20% - 强调文字颜色 1 2 6 3" xfId="4598"/>
    <cellStyle name="_CEA旭日项目成本法评估申报表-本部" xfId="4599"/>
    <cellStyle name="40% - 强调文字颜色 3 4 4 2" xfId="4600"/>
    <cellStyle name="_Comma" xfId="4601"/>
    <cellStyle name="_电厂三张主表_设备评估表(运宏) 2" xfId="4602"/>
    <cellStyle name="60% - 强调文字颜色 2 2 10 2" xfId="4603"/>
    <cellStyle name="60% - 强调文字颜色 2 5" xfId="4604"/>
    <cellStyle name="Normal - Style1 12 3 2" xfId="4605"/>
    <cellStyle name="_ET_STYLE_NoName_00_ 10" xfId="4606"/>
    <cellStyle name="好_张家口主要设备询价表 3" xfId="4607"/>
    <cellStyle name="60% - 强调文字颜色 2 5 2" xfId="4608"/>
    <cellStyle name="差_山西煤炭进出口集团左权鑫顺煤业有限公司资产评估表 4" xfId="4609"/>
    <cellStyle name="_ET_STYLE_NoName_00_ 10 2" xfId="4610"/>
    <cellStyle name="60% - 强调文字颜色 2 6" xfId="4611"/>
    <cellStyle name="_ET_STYLE_NoName_00_ 11" xfId="4612"/>
    <cellStyle name="标题 3 3 3 3" xfId="4613"/>
    <cellStyle name="Linked Cells 3 7 3" xfId="4614"/>
    <cellStyle name="60% - 强调文字颜色 2 8" xfId="4615"/>
    <cellStyle name="_ET_STYLE_NoName_00_ 13" xfId="4616"/>
    <cellStyle name="60% - 强调文字颜色 2 9" xfId="4617"/>
    <cellStyle name="_ET_STYLE_NoName_00_ 14" xfId="4618"/>
    <cellStyle name="60% - 强调文字颜色 2 9 2" xfId="4619"/>
    <cellStyle name="_ET_STYLE_NoName_00_ 14 2" xfId="4620"/>
    <cellStyle name="60% - 强调文字颜色 5 5 2" xfId="4621"/>
    <cellStyle name="KPMG Heading 2 2 2" xfId="4622"/>
    <cellStyle name="_ET_STYLE_NoName_00_ 15" xfId="4623"/>
    <cellStyle name="_ET_STYLE_NoName_00_ 20" xfId="4624"/>
    <cellStyle name="60% - 强调文字颜色 5 5 2 2" xfId="4625"/>
    <cellStyle name="_ET_STYLE_NoName_00_ 15 2" xfId="4626"/>
    <cellStyle name="60% - 强调文字颜色 5 5 3" xfId="4627"/>
    <cellStyle name="检查单元格 3 4 2" xfId="4628"/>
    <cellStyle name="_ET_STYLE_NoName_00_ 16" xfId="4629"/>
    <cellStyle name="_ET_STYLE_NoName_00_ 21" xfId="4630"/>
    <cellStyle name="Currency$[0] 18" xfId="4631"/>
    <cellStyle name="60% - 强调文字颜色 5 5 3 2" xfId="4632"/>
    <cellStyle name="检查单元格 3 4 2 2" xfId="4633"/>
    <cellStyle name="Percent [0%] 2 13" xfId="4634"/>
    <cellStyle name="_ET_STYLE_NoName_00_ 16 2" xfId="4635"/>
    <cellStyle name="60% - 强调文字颜色 5 5 4" xfId="4636"/>
    <cellStyle name="检查单元格 3 4 3" xfId="4637"/>
    <cellStyle name="_ET_STYLE_NoName_00_ 17" xfId="4638"/>
    <cellStyle name="_ET_STYLE_NoName_00_ 22" xfId="4639"/>
    <cellStyle name="60% - 强调文字颜色 5 5 4 2" xfId="4640"/>
    <cellStyle name="_ET_STYLE_NoName_00_ 17 2" xfId="4641"/>
    <cellStyle name="解释性文本 2 5 2" xfId="4642"/>
    <cellStyle name="60% - 强调文字颜色 5 5 5" xfId="4643"/>
    <cellStyle name="检查单元格 3 4 4" xfId="4644"/>
    <cellStyle name="_ET_STYLE_NoName_00_ 18" xfId="4645"/>
    <cellStyle name="_ET_STYLE_NoName_00_ 23" xfId="4646"/>
    <cellStyle name="_ET_STYLE_NoName_00_ 18 2" xfId="4647"/>
    <cellStyle name="解释性文本 2 5 3" xfId="4648"/>
    <cellStyle name="60% - 强调文字颜色 5 5 6" xfId="4649"/>
    <cellStyle name="_ET_STYLE_NoName_00_ 19" xfId="4650"/>
    <cellStyle name="_ET_STYLE_NoName_00_ 24" xfId="4651"/>
    <cellStyle name="Linked Cells 5 3 3" xfId="4652"/>
    <cellStyle name="_ET_STYLE_NoName_00_ 2" xfId="4653"/>
    <cellStyle name="常规 31 4 2 2" xfId="4654"/>
    <cellStyle name="常规 26 4 2 2" xfId="4655"/>
    <cellStyle name="_ET_STYLE_NoName_00_ 2 2 2 3" xfId="4656"/>
    <cellStyle name="_ET_STYLE_NoName_00_ 2 2 3" xfId="4657"/>
    <cellStyle name="_ET_STYLE_NoName_00_ 2 2 4" xfId="4658"/>
    <cellStyle name="_ET_STYLE_NoName_00_ 2 2 4 2" xfId="4659"/>
    <cellStyle name="_ET_STYLE_NoName_00_ 2 5" xfId="4660"/>
    <cellStyle name="_ET_STYLE_NoName_00_ 2 6" xfId="4661"/>
    <cellStyle name="40% - 强调文字颜色 4 5 3" xfId="4662"/>
    <cellStyle name="_ET_STYLE_NoName_00_ 26" xfId="4663"/>
    <cellStyle name="_ET_STYLE_NoName_00_ 31" xfId="4664"/>
    <cellStyle name="检查单元格 8" xfId="4665"/>
    <cellStyle name="40% - 强调文字颜色 4 5 3 2" xfId="4666"/>
    <cellStyle name="_ET_STYLE_NoName_00_ 26 2" xfId="4667"/>
    <cellStyle name="40% - 强调文字颜色 4 5 4" xfId="4668"/>
    <cellStyle name="_ET_STYLE_NoName_00_ 27" xfId="4669"/>
    <cellStyle name="_ET_STYLE_NoName_00_ 32" xfId="4670"/>
    <cellStyle name="40% - 强调文字颜色 4 5 4 2" xfId="4671"/>
    <cellStyle name="_ET_STYLE_NoName_00_ 27 2" xfId="4672"/>
    <cellStyle name="40% - 强调文字颜色 4 5 5" xfId="4673"/>
    <cellStyle name="_ET_STYLE_NoName_00_ 28" xfId="4674"/>
    <cellStyle name="_ET_STYLE_NoName_00_ 33" xfId="4675"/>
    <cellStyle name="cr" xfId="4676"/>
    <cellStyle name="_ET_STYLE_NoName_00_ 28 2" xfId="4677"/>
    <cellStyle name="40% - 强调文字颜色 4 5 6" xfId="4678"/>
    <cellStyle name="_ET_STYLE_NoName_00_ 29" xfId="4679"/>
    <cellStyle name="_ET_STYLE_NoName_00_ 34" xfId="4680"/>
    <cellStyle name="_ET_STYLE_NoName_00_ 29 2" xfId="4681"/>
    <cellStyle name="Linked Cells 5 3 4" xfId="4682"/>
    <cellStyle name="_ET_STYLE_NoName_00_ 3" xfId="4683"/>
    <cellStyle name="60% - 强调文字颜色 2 8 2 2" xfId="4684"/>
    <cellStyle name="Currency\[0] 2 6" xfId="4685"/>
    <cellStyle name="_ET_STYLE_NoName_00_ 3 5" xfId="4686"/>
    <cellStyle name="Currency\[0] 2 7" xfId="4687"/>
    <cellStyle name="_ET_STYLE_NoName_00_ 3 6" xfId="4688"/>
    <cellStyle name="Currency\[0] 2 8" xfId="4689"/>
    <cellStyle name="Enter Units (1) 2" xfId="4690"/>
    <cellStyle name="_ET_STYLE_NoName_00_ 3 7" xfId="4691"/>
    <cellStyle name="_ET_STYLE_NoName_00_ 36" xfId="4692"/>
    <cellStyle name="cu" xfId="4693"/>
    <cellStyle name="20% - 强调文字颜色 3 5 3" xfId="4694"/>
    <cellStyle name="Input Cells 2 2 2 3" xfId="4695"/>
    <cellStyle name="_Part III.200406.Loan and Liabilities details.(Site Name)_审计调查表.V3 2 2" xfId="4696"/>
    <cellStyle name="Input Cells 2 2 2 4" xfId="4697"/>
    <cellStyle name="40% - 强调文字颜色 5 2 9 2" xfId="4698"/>
    <cellStyle name="Normal" xfId="4699"/>
    <cellStyle name="常规 2 17 3" xfId="4700"/>
    <cellStyle name="Normal - Style1 6 5 2" xfId="4701"/>
    <cellStyle name="20% - 强调文字颜色 4 2 4 2" xfId="4702"/>
    <cellStyle name="DQ" xfId="4703"/>
    <cellStyle name="Normal - Style1 7 2 2 2" xfId="4704"/>
    <cellStyle name="_ET_STYLE_NoName_00_ 37" xfId="4705"/>
    <cellStyle name="Thousands 2 2" xfId="4706"/>
    <cellStyle name="20% - 强调文字颜色 3 5 4" xfId="4707"/>
    <cellStyle name="常规 2 17 4" xfId="4708"/>
    <cellStyle name="Normal - Style1 6 5 3" xfId="4709"/>
    <cellStyle name="20% - 强调文字颜色 4 2 4 3" xfId="4710"/>
    <cellStyle name="_ET_STYLE_NoName_00_ 38" xfId="4711"/>
    <cellStyle name="Thousands 2 3" xfId="4712"/>
    <cellStyle name="20% - 强调文字颜色 3 5 5" xfId="4713"/>
    <cellStyle name="_ET_STYLE_NoName_00_ 4" xfId="4714"/>
    <cellStyle name="好_国华锡林郭勒设备询价表 5" xfId="4715"/>
    <cellStyle name="常规 9 26" xfId="4716"/>
    <cellStyle name="常规 41 5 3" xfId="4717"/>
    <cellStyle name="_ET_STYLE_NoName_00_ 4 2" xfId="4718"/>
    <cellStyle name="好_国华锡林郭勒设备询价表 6" xfId="4719"/>
    <cellStyle name="常规 9 27" xfId="4720"/>
    <cellStyle name="Link Currency (0) 2 2" xfId="4721"/>
    <cellStyle name="_ET_STYLE_NoName_00_ 4 3" xfId="4722"/>
    <cellStyle name="Text Indent B 2" xfId="4723"/>
    <cellStyle name="好_国华锡林郭勒设备询价表 7" xfId="4724"/>
    <cellStyle name="常规 9 28" xfId="4725"/>
    <cellStyle name="_ET_STYLE_NoName_00_ 4 4" xfId="4726"/>
    <cellStyle name="_ET_STYLE_NoName_00_ 4 7" xfId="4727"/>
    <cellStyle name="20% - 强调文字颜色 4 2 10" xfId="4728"/>
    <cellStyle name="Input Cells 3 5 3 2" xfId="4729"/>
    <cellStyle name="_long term loan - others 300504_Shenhua PBC package 050530_审计评估联合申报明细表－GG" xfId="4730"/>
    <cellStyle name="20% - 强调文字颜色 3 3 2 2 3 2" xfId="4731"/>
    <cellStyle name="_ET_STYLE_NoName_00_ 5" xfId="4732"/>
    <cellStyle name="20% - 强调文字颜色 4 2 10 2" xfId="4733"/>
    <cellStyle name="_long term loan - others 300504_Shenhua PBC package 050530_审计评估联合申报明细表－GG 2" xfId="4734"/>
    <cellStyle name="常规 41 6 3" xfId="4735"/>
    <cellStyle name="_ET_STYLE_NoName_00_ 5 2" xfId="4736"/>
    <cellStyle name="_ET_STYLE_NoName_00_ 5 3" xfId="4737"/>
    <cellStyle name="Text Indent C 2" xfId="4738"/>
    <cellStyle name="_ET_STYLE_NoName_00_ 5 4" xfId="4739"/>
    <cellStyle name="_ET_STYLE_NoName_00_ 5 5" xfId="4740"/>
    <cellStyle name="20% - 强调文字颜色 1 2" xfId="4741"/>
    <cellStyle name="_ET_STYLE_NoName_00_ 6 3" xfId="4742"/>
    <cellStyle name="强调文字颜色 2 2 2 2" xfId="4743"/>
    <cellStyle name="20% - 强调文字颜色 1 3" xfId="4744"/>
    <cellStyle name="_ET_STYLE_NoName_00_ 6 4" xfId="4745"/>
    <cellStyle name="强调文字颜色 2 2 2 5" xfId="4746"/>
    <cellStyle name="20% - 强调文字颜色 1 6" xfId="4747"/>
    <cellStyle name="_ET_STYLE_NoName_00_ 6 7" xfId="4748"/>
    <cellStyle name="20% - 强调文字颜色 4 2 12 2" xfId="4749"/>
    <cellStyle name="差_Sheet2 4" xfId="4750"/>
    <cellStyle name="_ET_STYLE_NoName_00_ 7 2" xfId="4751"/>
    <cellStyle name="RevList 6 2 2 2" xfId="4752"/>
    <cellStyle name="20% - 强调文字颜色 2 2" xfId="4753"/>
    <cellStyle name="_ET_STYLE_NoName_00_ 7 3" xfId="4754"/>
    <cellStyle name="强调文字颜色 2 2 3 2" xfId="4755"/>
    <cellStyle name="20% - 强调文字颜色 2 3" xfId="4756"/>
    <cellStyle name="_ET_STYLE_NoName_00_ 7 4" xfId="4757"/>
    <cellStyle name="强调文字颜色 2 2 3 3" xfId="4758"/>
    <cellStyle name="20% - 强调文字颜色 2 4" xfId="4759"/>
    <cellStyle name="_ET_STYLE_NoName_00_ 7 5" xfId="4760"/>
    <cellStyle name="差 3 5 2" xfId="4761"/>
    <cellStyle name="_附件1：审计评估联合申报明细表 2" xfId="4762"/>
    <cellStyle name="强调文字颜色 2 2 3 4" xfId="4763"/>
    <cellStyle name="20% - 强调文字颜色 2 5" xfId="4764"/>
    <cellStyle name="_long term loan - others 300504_KPMG original version 2 2" xfId="4765"/>
    <cellStyle name="_ET_STYLE_NoName_00_ 7 6" xfId="4766"/>
    <cellStyle name="强调文字颜色 2 2 3 5" xfId="4767"/>
    <cellStyle name="20% - 强调文字颜色 2 6" xfId="4768"/>
    <cellStyle name="_ET_STYLE_NoName_00_ 7 7" xfId="4769"/>
    <cellStyle name="20% - 强调文字颜色 4 2 13" xfId="4770"/>
    <cellStyle name="_ET_STYLE_NoName_00_ 8" xfId="4771"/>
    <cellStyle name="20% - 强调文字颜色 4 2 13 2" xfId="4772"/>
    <cellStyle name="差_Sheet3 4" xfId="4773"/>
    <cellStyle name="_ET_STYLE_NoName_00_ 8 2" xfId="4774"/>
    <cellStyle name="强调文字颜色 2 2 4 2" xfId="4775"/>
    <cellStyle name="20% - 强调文字颜色 3 3" xfId="4776"/>
    <cellStyle name="_ET_STYLE_NoName_00_ 8 4" xfId="4777"/>
    <cellStyle name="常规 9 7 2 2" xfId="4778"/>
    <cellStyle name="_ET_STYLE_NoName_00_ 8 5" xfId="4779"/>
    <cellStyle name="40% - 强调文字颜色 1 8 2 2" xfId="4780"/>
    <cellStyle name="强调文字颜色 2 2 4 3" xfId="4781"/>
    <cellStyle name="20% - 强调文字颜色 3 4" xfId="4782"/>
    <cellStyle name="Linked Cells 2 4 2 2" xfId="4783"/>
    <cellStyle name="args.style" xfId="4784"/>
    <cellStyle name="20% - 强调文字颜色 4 2 14" xfId="4785"/>
    <cellStyle name="_ET_STYLE_NoName_00_ 9" xfId="4786"/>
    <cellStyle name="RevList 11 4" xfId="4787"/>
    <cellStyle name="calc" xfId="4788"/>
    <cellStyle name="20% - 强调文字颜色 4 2" xfId="4789"/>
    <cellStyle name="_ET_STYLE_NoName_00_ 9 3" xfId="4790"/>
    <cellStyle name="强调文字颜色 2 2 5 2" xfId="4791"/>
    <cellStyle name="20% - 强调文字颜色 4 3" xfId="4792"/>
    <cellStyle name="_ET_STYLE_NoName_00_ 9 4" xfId="4793"/>
    <cellStyle name="强调文字颜色 2 2 5 3" xfId="4794"/>
    <cellStyle name="20% - 强调文字颜色 4 4" xfId="4795"/>
    <cellStyle name="常规 9 7 3 2" xfId="4796"/>
    <cellStyle name="_ET_STYLE_NoName_00_ 9 5" xfId="4797"/>
    <cellStyle name="强调文字颜色 2 2 5 4" xfId="4798"/>
    <cellStyle name="20% - 强调文字颜色 4 5" xfId="4799"/>
    <cellStyle name="常规 2 3 5 2 2" xfId="4800"/>
    <cellStyle name="常规 9 7 3 3" xfId="4801"/>
    <cellStyle name="Input Cells 2 3 2" xfId="4802"/>
    <cellStyle name="_ET_STYLE_NoName_00_ 9 6" xfId="4803"/>
    <cellStyle name="强调文字颜色 2 2 5 5" xfId="4804"/>
    <cellStyle name="20% - 强调文字颜色 4 6" xfId="4805"/>
    <cellStyle name="Input Cells 2 3 3" xfId="4806"/>
    <cellStyle name="_ET_STYLE_NoName_00_ 9 7" xfId="4807"/>
    <cellStyle name="_ET_STYLE_NoName_00__电子设备" xfId="4808"/>
    <cellStyle name="百分比 10 7" xfId="4809"/>
    <cellStyle name="Calc Currency (0) 7 2" xfId="4810"/>
    <cellStyle name="_ET_STYLE_NoName_00__房屋建筑物" xfId="4811"/>
    <cellStyle name="20% - 强调文字颜色 4 16" xfId="4812"/>
    <cellStyle name="20% - 强调文字颜色 4 21" xfId="4813"/>
    <cellStyle name="常规 10 25" xfId="4814"/>
    <cellStyle name="60% - 强调文字颜色 6 23" xfId="4815"/>
    <cellStyle name="60% - 强调文字颜色 6 18" xfId="4816"/>
    <cellStyle name="Input Cells 9" xfId="4817"/>
    <cellStyle name="强调文字颜色 2 30 2" xfId="4818"/>
    <cellStyle name="强调文字颜色 2 25 2" xfId="4819"/>
    <cellStyle name="40% - 强调文字颜色 5 22" xfId="4820"/>
    <cellStyle name="40% - 强调文字颜色 5 17" xfId="4821"/>
    <cellStyle name="_ET_STYLE_NoName_00__附件5：评估、审计明细表（成本法）" xfId="4822"/>
    <cellStyle name="20% - 强调文字颜色 1 3 4 3" xfId="4823"/>
    <cellStyle name="_ET_STYLE_NoName_00__华阳煤业公司资产评估明细表20081020" xfId="4824"/>
    <cellStyle name="Calc Currency (0) 6 6" xfId="4825"/>
    <cellStyle name="_ET_STYLE_NoName_00__华阳煤业公司资产评估明细表20081020 2" xfId="4826"/>
    <cellStyle name="20% - 强调文字颜色 1 5 4 2" xfId="4827"/>
    <cellStyle name="60% - 强调文字颜色 5 3" xfId="4828"/>
    <cellStyle name="_ET_STYLE_NoName_00__机器设备" xfId="4829"/>
    <cellStyle name="_ET_STYLE_NoName_00__其他应付款" xfId="4830"/>
    <cellStyle name="输出 4 5" xfId="4831"/>
    <cellStyle name="_ET_STYLE_NoName_00__其他应收款" xfId="4832"/>
    <cellStyle name="_ET_STYLE_NoName_00__应交税费_1" xfId="4833"/>
    <cellStyle name="InputArea 2 14" xfId="4834"/>
    <cellStyle name="强调文字颜色 6 2 2 3 2" xfId="4835"/>
    <cellStyle name="千位分隔[0] 4 20" xfId="4836"/>
    <cellStyle name="千位分隔[0] 4 15" xfId="4837"/>
    <cellStyle name="_ET_STYLE_NoName_00__应收账款" xfId="4838"/>
    <cellStyle name="_E-应收账款_AC00-E-0706" xfId="4839"/>
    <cellStyle name="RevList 2 23 2" xfId="4840"/>
    <cellStyle name="RevList 2 18 2" xfId="4841"/>
    <cellStyle name="_ET_STYLE_NoName_00__预付账款" xfId="4842"/>
    <cellStyle name="20% - 强调文字颜色 1 2 6 2 2" xfId="4843"/>
    <cellStyle name="_ET_STYLE_NoName_00__长期待摊费用" xfId="4844"/>
    <cellStyle name="Percent[0] 2 15" xfId="4845"/>
    <cellStyle name="Percent[0] 2 20" xfId="4846"/>
    <cellStyle name="0,0_x000d__x000a_NA_x000d__x000a_ 2 6" xfId="4847"/>
    <cellStyle name="计算 5 4" xfId="4848"/>
    <cellStyle name="1 4" xfId="4849"/>
    <cellStyle name="_ET_STYLE_NoName_00__职工薪酬" xfId="4850"/>
    <cellStyle name="计算 28" xfId="4851"/>
    <cellStyle name="40% - 强调文字颜色 1 3 2 2 3" xfId="4852"/>
    <cellStyle name="常规 9 2 2 2 3" xfId="4853"/>
    <cellStyle name="_ET_STYLE_NoName_00__资产负债表" xfId="4854"/>
    <cellStyle name="差_设备案例安装费用计算 3" xfId="4855"/>
    <cellStyle name="_表10-11应付账款" xfId="4856"/>
    <cellStyle name="_E-应收账款" xfId="4857"/>
    <cellStyle name="60% - 强调文字颜色 5 9" xfId="4858"/>
    <cellStyle name="_E-应收账款_AC00-E-0706_AC00-F-080930" xfId="4859"/>
    <cellStyle name="_E-应收账款_AC00-F-080930" xfId="4860"/>
    <cellStyle name="_F_ZF_0612" xfId="4861"/>
    <cellStyle name="差_山阴县安荣乡煤矿资产评估申报表 4 2" xfId="4862"/>
    <cellStyle name="40% - 强调文字颜色 6 12 2" xfId="4863"/>
    <cellStyle name="_G200-FY2004" xfId="4864"/>
    <cellStyle name="20% - 强调文字颜色 5 11 2" xfId="4865"/>
    <cellStyle name="百分比 7 7" xfId="4866"/>
    <cellStyle name="常规 25 3" xfId="4867"/>
    <cellStyle name="常规 30 3" xfId="4868"/>
    <cellStyle name="_IAS Adjustments011231" xfId="4869"/>
    <cellStyle name="常规 25 3 2" xfId="4870"/>
    <cellStyle name="常规 30 3 2" xfId="4871"/>
    <cellStyle name="_IAS Adjustments011231 2" xfId="4872"/>
    <cellStyle name="常规 25 3 2 2" xfId="4873"/>
    <cellStyle name="常规 30 3 2 2" xfId="4874"/>
    <cellStyle name="常规 36 2 2 2 3" xfId="4875"/>
    <cellStyle name="_IAS Adjustments011231 2 2" xfId="4876"/>
    <cellStyle name="好 2 4 4" xfId="4877"/>
    <cellStyle name="千位分隔 2 3 13" xfId="4878"/>
    <cellStyle name="40% - 强调文字颜色 5 3 4" xfId="4879"/>
    <cellStyle name="公司标准表 9 2 3" xfId="4880"/>
    <cellStyle name="_IAS Adjustments011231_CCB.Dec03AuditPack.GL.V2" xfId="4881"/>
    <cellStyle name="40% - 强调文字颜色 5 3 4 2" xfId="4882"/>
    <cellStyle name="强调文字颜色 4 5 3" xfId="4883"/>
    <cellStyle name="_IAS Adjustments011231_CCB.Dec03AuditPack.GL.V2 2" xfId="4884"/>
    <cellStyle name="Input Cells 9 4 3" xfId="4885"/>
    <cellStyle name="20% - 强调文字颜色 1 5 4" xfId="4886"/>
    <cellStyle name="40% - 强调文字颜色 5 3 4 2 2" xfId="4887"/>
    <cellStyle name="强调文字颜色 4 5 3 2" xfId="4888"/>
    <cellStyle name="_IAS Adjustments011231_CCB.Dec03AuditPack.GL.V2 2 2" xfId="4889"/>
    <cellStyle name="_IAS Adjustments011231_CCB.GLAudit Package.040114" xfId="4890"/>
    <cellStyle name="计算 14" xfId="4891"/>
    <cellStyle name="0%" xfId="4892"/>
    <cellStyle name="常规 2 2 2 2 2 2 4 3" xfId="4893"/>
    <cellStyle name="_IAS Adjustments011231_CCB.GLAudit Package.040114 2" xfId="4894"/>
    <cellStyle name="0% 2" xfId="4895"/>
    <cellStyle name="常规 5 2 2 2" xfId="4896"/>
    <cellStyle name="_long term loan - others 300504_附表1-审计评估联合申报明细表630新" xfId="4897"/>
    <cellStyle name="60% - 强调文字颜色 4 3 2 3" xfId="4898"/>
    <cellStyle name="_IAS Adjustments011231_CCB.GLAudit Package.040114 2 2" xfId="4899"/>
    <cellStyle name="Euro 19" xfId="4900"/>
    <cellStyle name="Euro 24" xfId="4901"/>
    <cellStyle name="0% 2 2" xfId="4902"/>
    <cellStyle name="常规 5 2 2 2 2" xfId="4903"/>
    <cellStyle name="_long term loan - others 300504_附表1-审计评估联合申报明细表630新 2" xfId="4904"/>
    <cellStyle name="_IAS Adjustments011231_CCB.GLAudit Package.040114_CCB.Dec03AuditPack.GL.V2 2" xfId="4905"/>
    <cellStyle name="60% - 强调文字颜色 1 11" xfId="4906"/>
    <cellStyle name="Normal - Style1 3 7 2" xfId="4907"/>
    <cellStyle name="_IAS Adjustments011231_CCB.HO.New TB template.CCB PRC IAS Sorting.040223 trial run" xfId="4908"/>
    <cellStyle name="样式 1 2 4 5" xfId="4909"/>
    <cellStyle name="60% - 强调文字颜色 1 11 2" xfId="4910"/>
    <cellStyle name="_IAS Adjustments011231_CCB.HO.New TB template.CCB PRC IAS Sorting.040223 trial run 2" xfId="4911"/>
    <cellStyle name="_IAS Adjustments011231_CCB.HO.New TB template.CCB PRC IAS Sorting.040223 trial run 2 2" xfId="4912"/>
    <cellStyle name="计算 3 4 2" xfId="4913"/>
    <cellStyle name="好_20110112-井巷工程(经李部审） 5 2 2" xfId="4914"/>
    <cellStyle name="Linked Cells 6 23" xfId="4915"/>
    <cellStyle name="Linked Cells 6 18" xfId="4916"/>
    <cellStyle name="_IAS Adjustments011231_CCB.HO.New TB template.CCB PRC IAS Sorting.040223 trial run_CCB.Dec03AuditPack.GL.V2" xfId="4917"/>
    <cellStyle name="计算 3 4 2 2" xfId="4918"/>
    <cellStyle name="Linked Cells 6 18 2" xfId="4919"/>
    <cellStyle name="_IAS Adjustments011231_CCB.HO.New TB template.CCB PRC IAS Sorting.040223 trial run_CCB.Dec03AuditPack.GL.V2 2" xfId="4920"/>
    <cellStyle name="_IAS Adjustments011231_CCB.HO.New TB template.CCB PRC IAS Sorting.040223 trial run_CCB.Dec03AuditPack.GL.V2 2 2" xfId="4921"/>
    <cellStyle name="常规 11 2 2 2" xfId="4922"/>
    <cellStyle name="_IAS Adjustments011231_CCB.HO.New TB template.IAS Sorting.040210 2" xfId="4923"/>
    <cellStyle name="_IAS Adjustments011231_CCB.HO.New TB template.IAS Sorting.040210_CCB.Dec03AuditPack.GL.V2" xfId="4924"/>
    <cellStyle name="_IAS Adjustments011231_CCB.HO.New TB template.IAS Sorting.040210_CCB.Dec03AuditPack.GL.V2 2" xfId="4925"/>
    <cellStyle name="_IAS Adjustments011231_CCB.HO.New TB template.IAS Sorting.040210_CCB.Dec03AuditPack.GL.V2 2 2" xfId="4926"/>
    <cellStyle name="_IAS Adjustments011231_CCB.HO.New TB template.PRC Sorting.040210" xfId="4927"/>
    <cellStyle name="_IAS Adjustments011231_CCB.HO.New TB template.PRC Sorting.040210_CCB.Dec03AuditPack.GL.V2 2" xfId="4928"/>
    <cellStyle name="40% - 强调文字颜色 6 2 6 2 2" xfId="4929"/>
    <cellStyle name="常规 9 6 2" xfId="4930"/>
    <cellStyle name="40% - 强调文字颜色 1 7 2" xfId="4931"/>
    <cellStyle name="常规 2 2 7" xfId="4932"/>
    <cellStyle name="_IAS Adjustments011231_CCB.HO.New TB template.PRC Sorting.040210_CCB.Dec03AuditPack.GL.V2 2 2" xfId="4933"/>
    <cellStyle name="常规 9 6 2 2" xfId="4934"/>
    <cellStyle name="百分比 4 3" xfId="4935"/>
    <cellStyle name="40% - 强调文字颜色 1 7 2 2" xfId="4936"/>
    <cellStyle name="40% - 强调文字颜色 3 4 2 3" xfId="4937"/>
    <cellStyle name="20% - 强调文字颜色 6 8" xfId="4938"/>
    <cellStyle name="Input Cells 2 5 5" xfId="4939"/>
    <cellStyle name="_IAS Adjustments021231" xfId="4940"/>
    <cellStyle name="20% - 强调文字颜色 6 8 2" xfId="4941"/>
    <cellStyle name="_IAS Adjustments021231 2" xfId="4942"/>
    <cellStyle name="20% - 强调文字颜色 6 8 2 2" xfId="4943"/>
    <cellStyle name="常规 37 2 2 2 3" xfId="4944"/>
    <cellStyle name="强调文字颜色 5 14" xfId="4945"/>
    <cellStyle name="_IAS Adjustments021231 2 2" xfId="4946"/>
    <cellStyle name="_宗申现金流预测060723_设备评估表(运宏)" xfId="4947"/>
    <cellStyle name="_IAS Adjustments021231_CCB.Dec03AuditPack.GL.V2" xfId="4948"/>
    <cellStyle name="40% - 强调文字颜色 6 2 10" xfId="4949"/>
    <cellStyle name="输入 5 5" xfId="4950"/>
    <cellStyle name="_IAS Adjustments021231_CCB.Dec03AuditPack.GL.V2 2" xfId="4951"/>
    <cellStyle name="20% - 强调文字颜色 3 2 13" xfId="4952"/>
    <cellStyle name="40% - 强调文字颜色 6 2 10 2" xfId="4953"/>
    <cellStyle name="千位分隔 5 2 2 16" xfId="4954"/>
    <cellStyle name="千位分隔 5 2 2 21" xfId="4955"/>
    <cellStyle name="_宗申现金流预测060723_设备评估表(运宏) 2" xfId="4956"/>
    <cellStyle name="표준_#6기본예산 " xfId="4957"/>
    <cellStyle name="输入 9 3" xfId="4958"/>
    <cellStyle name="_IAS Adjustments021231_CCB.Dec03AuditPack.GL.V2 2 2" xfId="4959"/>
    <cellStyle name="20% - 强调文字颜色 3 2 13 2" xfId="4960"/>
    <cellStyle name="解释性文本 5 2" xfId="4961"/>
    <cellStyle name="_IAS Adjustments021231_CCB.GLAudit Package.040114" xfId="4962"/>
    <cellStyle name="_估值(DCF)尽职调查预测表(收益法)xin7.23" xfId="4963"/>
    <cellStyle name="解释性文本 5 2 2" xfId="4964"/>
    <cellStyle name="_IAS Adjustments021231_CCB.GLAudit Package.040114 2" xfId="4965"/>
    <cellStyle name="Currency$[0] 12" xfId="4966"/>
    <cellStyle name="_估值(DCF)尽职调查预测表(收益法)xin7.23 2" xfId="4967"/>
    <cellStyle name="公司标准表 8 5" xfId="4968"/>
    <cellStyle name="_IAS Adjustments021231_CCB.GLAudit Package.040114 2 2" xfId="4969"/>
    <cellStyle name="常规 2 7 8" xfId="4970"/>
    <cellStyle name="_IAS Adjustments021231_CCB.HO.New TB template.CCB PRC IAS Sorting.040223 trial run" xfId="4971"/>
    <cellStyle name="_IAS Adjustments021231_CCB.HO.New TB template.CCB PRC IAS Sorting.040223 trial run 2" xfId="4972"/>
    <cellStyle name="Linked Cells 5 19" xfId="4973"/>
    <cellStyle name="Linked Cells 5 24" xfId="4974"/>
    <cellStyle name="_IAS Adjustments021231_CCB.HO.New TB template.CCB PRC IAS Sorting.040223 trial run 2 2" xfId="4975"/>
    <cellStyle name="好_鲲鹏房产测算表邵02 3 3" xfId="4976"/>
    <cellStyle name="40% - 强调文字颜色 1 2" xfId="4977"/>
    <cellStyle name="_IAS Adjustments021231_CCB.HO.New TB template.CCB PRC IAS Sorting.040223 trial run_CCB.Dec03AuditPack.GL.V2 2 2" xfId="4978"/>
    <cellStyle name="_IAS Adjustments021231_CCB.HO.New TB template.IAS Sorting.040210 2 2" xfId="4979"/>
    <cellStyle name="_IAS Adjustments021231_CCB.HO.New TB template.PRC Sorting.040210 2 2" xfId="4980"/>
    <cellStyle name="_IAS Adjustments021231_CCB.HO.New TB template.PRC Sorting.040210_CCB.Dec03AuditPack.GL.V2 2 2" xfId="4981"/>
    <cellStyle name="_IAS Adjustments030630_CCB.GLAudit Package.040114" xfId="4982"/>
    <cellStyle name="Unprotect 2 10" xfId="4983"/>
    <cellStyle name="_IAS Adjustments030630_CCB.GLAudit Package.040114 2" xfId="4984"/>
    <cellStyle name="40% - 强调文字颜色 4 4 4" xfId="4985"/>
    <cellStyle name="20% - 强调文字颜色 2 2 12 2" xfId="4986"/>
    <cellStyle name="40% - 强调文字颜色 4 4 4 3" xfId="4987"/>
    <cellStyle name="_IAS Adjustments030630_CCB.GLAudit Package.040114_CCB.Dec03AuditPack.GL.V2" xfId="4988"/>
    <cellStyle name="_IAS Adjustments030630_CCB.GLAudit Package.040114_CCB.Dec03AuditPack.GL.V2 2" xfId="4989"/>
    <cellStyle name="_IAS Adjustments030630_CCB.GLAudit Package.040114_CCB.Dec03AuditPack.GL.V2 2 2" xfId="4990"/>
    <cellStyle name="_IAS Adjustments030630_CCB.HO.New TB template.CCB PRC IAS Sorting.040223 trial run_CCB.Dec03AuditPack.GL.V2" xfId="4991"/>
    <cellStyle name="_IAS Adjustments030630_CCB.HO.New TB template.CCB PRC IAS Sorting.040223 trial run_CCB.Dec03AuditPack.GL.V2 2" xfId="4992"/>
    <cellStyle name="20% - 强调文字颜色 6 11" xfId="4993"/>
    <cellStyle name="注释 6 2 7" xfId="4994"/>
    <cellStyle name="_IAS Adjustments030630_CCB.HO.New TB template.CCB PRC IAS Sorting.040223 trial run_CCB.Dec03AuditPack.GL.V2 2 2" xfId="4995"/>
    <cellStyle name="20% - 强调文字颜色 6 2 5" xfId="4996"/>
    <cellStyle name="Column$Headings 9 4" xfId="4997"/>
    <cellStyle name="Normal - Style1 9 2 3" xfId="4998"/>
    <cellStyle name="_IAS Adjustments030630_CCB.HO.New TB template.IAS Sorting.040210" xfId="4999"/>
    <cellStyle name="Format Number Column 2" xfId="5000"/>
    <cellStyle name="常规 3 3 2 2 4" xfId="5001"/>
    <cellStyle name="20% - 强调文字颜色 6 2 5 2 2" xfId="5002"/>
    <cellStyle name="60% - 强调文字颜色 3 3 2 3 2" xfId="5003"/>
    <cellStyle name="_IAS Adjustments030630_CCB.HO.New TB template.IAS Sorting.040210 2 2" xfId="5004"/>
    <cellStyle name="_IAS Adjustments030630_CCB.HO.New TB template.IAS Sorting.040210_CCB.Dec03AuditPack.GL.V2" xfId="5005"/>
    <cellStyle name="{Z'0000(1 dec)}" xfId="5006"/>
    <cellStyle name="40% - Accent6" xfId="5007"/>
    <cellStyle name="常规 6 5 3" xfId="5008"/>
    <cellStyle name="常规 4 2 2 3 3" xfId="5009"/>
    <cellStyle name="_IAS Adjustments030630_CCB.HO.New TB template.PRC Sorting.040210" xfId="5010"/>
    <cellStyle name="_IAS Adjustments030630_CCB.HO.New TB template.PRC Sorting.040210 2" xfId="5011"/>
    <cellStyle name="_IAS Adjustments030630_CCB.HO.New TB template.PRC Sorting.040210 2 2" xfId="5012"/>
    <cellStyle name="20% - 强调文字颜色 4 2 19 2" xfId="5013"/>
    <cellStyle name="_IAS Adjustments030630_CCB.HO.New TB template.PRC Sorting.040210_CCB.Dec03AuditPack.GL.V2" xfId="5014"/>
    <cellStyle name="好_山西煤炭进出口集团左权鑫顺煤业有限公司资产评估表 3 3" xfId="5015"/>
    <cellStyle name="{Comma [0]} 2" xfId="5016"/>
    <cellStyle name="_IAS Adjustments030630_CCB.HO.New TB template.PRC Sorting.040210_CCB.Dec03AuditPack.GL.V2 2 2" xfId="5017"/>
    <cellStyle name="好_张家口主要设备询价表 19" xfId="5018"/>
    <cellStyle name="_KPMG original version" xfId="5019"/>
    <cellStyle name="常规 11 6 5" xfId="5020"/>
    <cellStyle name="20% - 强调文字颜色 1 7 2 2" xfId="5021"/>
    <cellStyle name="_KPMG original version_(中企华)审计评估联合申报明细表.V1" xfId="5022"/>
    <cellStyle name="20% - 强调文字颜色 2 2 3 2 2" xfId="5023"/>
    <cellStyle name="输入 8" xfId="5024"/>
    <cellStyle name="_PRC Adjustments 030630 2" xfId="5025"/>
    <cellStyle name="输入 8 2" xfId="5026"/>
    <cellStyle name="_PRC Adjustments 030630 2 2" xfId="5027"/>
    <cellStyle name="_KPMG original version_(中企华)审计评估联合申报明细表.V1 2" xfId="5028"/>
    <cellStyle name="60% - 强调文字颜色 2 4 3" xfId="5029"/>
    <cellStyle name="Percent[0] 3" xfId="5030"/>
    <cellStyle name="_KPMG original version_(中企华)审计评估联合申报明细表.V1 2 2" xfId="5031"/>
    <cellStyle name="60% - 强调文字颜色 5 2 4" xfId="5032"/>
    <cellStyle name="60% - 强调文字颜色 2 4 3 2" xfId="5033"/>
    <cellStyle name="_KPMG original version_附表1-审计评估联合申报明细表630新" xfId="5034"/>
    <cellStyle name="_KPMG original version_附表1-审计评估联合申报明细表630新 2" xfId="5035"/>
    <cellStyle name="百分比 4 10" xfId="5036"/>
    <cellStyle name="Calc Currency (0) 9 5" xfId="5037"/>
    <cellStyle name="_KPMG original version_附表1-审计评估联合申报明细表630新 2 2" xfId="5038"/>
    <cellStyle name="_KPMG original version_附件1：审计评估联合申报明细表 2 2" xfId="5039"/>
    <cellStyle name="20% - 强调文字颜色 6 8 3" xfId="5040"/>
    <cellStyle name="_KPMG original version_评估明细表(新准则)电力 2" xfId="5041"/>
    <cellStyle name="千位分隔[0] 2 7" xfId="5042"/>
    <cellStyle name="_KPMG original version_评估明细表(新准则)电力0630 2" xfId="5043"/>
    <cellStyle name="千位分隔[0] 2 7 2" xfId="5044"/>
    <cellStyle name="_KPMG original version_评估明细表(新准则)电力0630 2 2" xfId="5045"/>
    <cellStyle name="RevList 6 3 3" xfId="5046"/>
    <cellStyle name="_KPMG original version_审计评估联合申报明细表－GG" xfId="5047"/>
    <cellStyle name="_long term loan - ophers 300504_Shenhua PBC package 050530_(中企华)审计评估联合申报明细表.V1" xfId="5048"/>
    <cellStyle name="_宗申现金流预测060723_附件6：收益现值法评估明细表-Eunis_设备评估表(运宏)" xfId="5049"/>
    <cellStyle name="0,0_x000d__x000a_NA_x000d__x000a_ 13" xfId="5050"/>
    <cellStyle name="_long term loan - ophers 300504_Shenhua PBC package 050530_(中企华)审计评估联合申报明细表.V1 2" xfId="5051"/>
    <cellStyle name="_宗申现金流预测060723_附件6：收益现值法评估明细表-Eunis_设备评估表(运宏) 2" xfId="5052"/>
    <cellStyle name="60% - 强调文字颜色 3 2 9" xfId="5053"/>
    <cellStyle name="40% - 强调文字颜色 2 2 4" xfId="5054"/>
    <cellStyle name="_long term loan - ophers 300504_Shenhua PBC package 050530_(中企华)审计评估联合申报明细表.V1 2 2" xfId="5055"/>
    <cellStyle name="_long term loan - others 300504_(中企华)审计评估联合申报明细表.V1" xfId="5056"/>
    <cellStyle name="60% - 强调文字颜色 5 8 2 2" xfId="5057"/>
    <cellStyle name="_long term loan - others 300504_(中企华)审计评估联合申报明细表.V1 2" xfId="5058"/>
    <cellStyle name="_long term loan - others 300504_(中企华)审计评估联合申报明细表.V1 2 2" xfId="5059"/>
    <cellStyle name="_long term loan - others 300504_KPMG original version" xfId="5060"/>
    <cellStyle name="百分比 5 21" xfId="5061"/>
    <cellStyle name="百分比 5 16" xfId="5062"/>
    <cellStyle name="Currency$[0] 2 21" xfId="5063"/>
    <cellStyle name="Currency$[0] 2 16" xfId="5064"/>
    <cellStyle name="差 3 5" xfId="5065"/>
    <cellStyle name="超链接 2 3 10" xfId="5066"/>
    <cellStyle name="_附件1：审计评估联合申报明细表" xfId="5067"/>
    <cellStyle name="_long term loan - others 300504_KPMG original version 2" xfId="5068"/>
    <cellStyle name="差 4 2" xfId="5069"/>
    <cellStyle name="_long term loan - others 300504_KPMG original version_附表1-审计评估联合申报明细表630新" xfId="5070"/>
    <cellStyle name="0,0_x000d__x000a_NA_x000d__x000a_ 29" xfId="5071"/>
    <cellStyle name="InputArea 10" xfId="5072"/>
    <cellStyle name="差 4 2 2" xfId="5073"/>
    <cellStyle name="_long term loan - others 300504_KPMG original version_附表1-审计评估联合申报明细表630新 2" xfId="5074"/>
    <cellStyle name="Input Cells 2 12" xfId="5075"/>
    <cellStyle name="差 4 2 2 2" xfId="5076"/>
    <cellStyle name="_long term loan - others 300504_KPMG original version_附表1-审计评估联合申报明细表630新 2 2" xfId="5077"/>
    <cellStyle name="_long term loan - others 300504_KPMG original version_附件1：审计评估联合申报明细表 2 2" xfId="5078"/>
    <cellStyle name="0,0_x000d__x000a_NA_x000d__x000a_ 3 5" xfId="5079"/>
    <cellStyle name="_long term loan - others 300504_KPMG original version_评估明细表(新准则)电力 2" xfId="5080"/>
    <cellStyle name="40% - 强调文字颜色 2 4 2 4" xfId="5081"/>
    <cellStyle name="_long term loan - others 300504_KPMG original version_评估明细表(新准则)电力 2 2" xfId="5082"/>
    <cellStyle name="常规 2 2 2 3 3" xfId="5083"/>
    <cellStyle name="_long term loan - others 300504_KPMG original version_评估明细表(新准则)电力0630" xfId="5084"/>
    <cellStyle name="常规 28 4" xfId="5085"/>
    <cellStyle name="常规 33 4" xfId="5086"/>
    <cellStyle name="_long term loan - others 300504_KPMG original version_评估明细表(新准则)电力0630 2" xfId="5087"/>
    <cellStyle name="常规 28 4 2" xfId="5088"/>
    <cellStyle name="常规 33 4 2" xfId="5089"/>
    <cellStyle name="常规 14 2 2 3" xfId="5090"/>
    <cellStyle name="_long term loan - others 300504_KPMG original version_评估明细表(新准则)电力0630 2 2" xfId="5091"/>
    <cellStyle name="RevList 4 9 2" xfId="5092"/>
    <cellStyle name="_long term loan - others 300504_KPMG original version_审计评估联合申报明细表－GG" xfId="5093"/>
    <cellStyle name="差_山阴县安荣乡煤矿井巷工程计算表（11-04-16） 7" xfId="5094"/>
    <cellStyle name="20% - 强调文字颜色 6 3 3 3" xfId="5095"/>
    <cellStyle name="差_山阴县安荣乡煤矿资产评估申报表 2 2 2" xfId="5096"/>
    <cellStyle name="40% - 强调文字颜色 2 4 5" xfId="5097"/>
    <cellStyle name="_long term loan - others 300504_Shenhua PBC package 050530 2" xfId="5098"/>
    <cellStyle name="0,0_x000d__x000a_NA_x000d__x000a_ 15 3" xfId="5099"/>
    <cellStyle name="千位分隔 8 2 19" xfId="5100"/>
    <cellStyle name="_long term loan - others 300504_Shenhua PBC package 050530_附件1：审计评估联合申报明细表 2 2" xfId="5101"/>
    <cellStyle name="_long term loan - others 300504_Shenhua PBC package 050530_(中企华)审计评估联合申报明细表.V1" xfId="5102"/>
    <cellStyle name="Input Cells 9 7 2" xfId="5103"/>
    <cellStyle name="20% - 强调文字颜色 1 8 3" xfId="5104"/>
    <cellStyle name="常规 4 2 2 2 2 5" xfId="5105"/>
    <cellStyle name="好_娄娄沟房屋及构筑物照片 19" xfId="5106"/>
    <cellStyle name="_long term loan - others 300504_Shenhua PBC package 050530_(中企华)审计评估联合申报明细表.V1 2" xfId="5107"/>
    <cellStyle name="常规 4 2 2 2 2 5 2" xfId="5108"/>
    <cellStyle name="_long term loan - others 300504_Shenhua PBC package 050530_(中企华)审计评估联合申报明细表.V1 2 2" xfId="5109"/>
    <cellStyle name="Percent[2] 2 14" xfId="5110"/>
    <cellStyle name="Comma  - Style1 2" xfId="5111"/>
    <cellStyle name="20% - 强调文字颜色 2 2 9" xfId="5112"/>
    <cellStyle name="_long term loan - others 300504_Shenhua PBC package 050530_附表1-审计评估联合申报明细表630新 2" xfId="5113"/>
    <cellStyle name="Comma  - Style1 2 2" xfId="5114"/>
    <cellStyle name="20% - 强调文字颜色 2 2 9 2" xfId="5115"/>
    <cellStyle name="_long term loan - others 300504_Shenhua PBC package 050530_附表1-审计评估联合申报明细表630新 2 2" xfId="5116"/>
    <cellStyle name="20% - 强调文字颜色 4 17" xfId="5117"/>
    <cellStyle name="20% - 强调文字颜色 4 22" xfId="5118"/>
    <cellStyle name="60% - 强调文字颜色 6 24" xfId="5119"/>
    <cellStyle name="60% - 强调文字颜色 6 19" xfId="5120"/>
    <cellStyle name="40% - 强调文字颜色 5 23" xfId="5121"/>
    <cellStyle name="40% - 强调文字颜色 5 18" xfId="5122"/>
    <cellStyle name="_long term loan - others 300504_Shenhua PBC package 050530_评估明细表(新准则)电力 2" xfId="5123"/>
    <cellStyle name="20% - 强调文字颜色 1 3 4 4" xfId="5124"/>
    <cellStyle name="20% - 强调文字颜色 4 17 2" xfId="5125"/>
    <cellStyle name="20% - 强调文字颜色 4 22 2" xfId="5126"/>
    <cellStyle name="60% - 强调文字颜色 6 24 2" xfId="5127"/>
    <cellStyle name="60% - 强调文字颜色 6 19 2" xfId="5128"/>
    <cellStyle name="40% - 强调文字颜色 5 23 2" xfId="5129"/>
    <cellStyle name="40% - 强调文字颜色 5 18 2" xfId="5130"/>
    <cellStyle name="计算 3 4 4" xfId="5131"/>
    <cellStyle name="强调文字颜色 2 8" xfId="5132"/>
    <cellStyle name="_long term loan - others 300504_Shenhua PBC package 050530_评估明细表(新准则)电力 2 2" xfId="5133"/>
    <cellStyle name="Calc Currency (0) 7 6" xfId="5134"/>
    <cellStyle name="千位分隔 3 3 22" xfId="5135"/>
    <cellStyle name="千位分隔 3 3 17" xfId="5136"/>
    <cellStyle name="_long term loan - others 300504_Shenhua PBC package 050530_评估明细表(新准则)电力0630" xfId="5137"/>
    <cellStyle name="_long term loan - others 300504_Shenhua PBC package 050530_评估明细表(新准则)电力0630 2" xfId="5138"/>
    <cellStyle name="_long term loan - others 300504_Shenhua PBC package 050530_评估明细表(新准则)电力0630 2 2" xfId="5139"/>
    <cellStyle name="20% - 强调文字颜色 3 2 19" xfId="5140"/>
    <cellStyle name="_long term loan - others 300504_Shenhua PBC package 050530_审计评估联合申报明细表－GG 2 2" xfId="5141"/>
    <cellStyle name="20% - 强调文字颜色 2 3 3 3" xfId="5142"/>
    <cellStyle name="_long term loan - others 300504_附表1-审计评估联合申报明细表630新 2 2" xfId="5143"/>
    <cellStyle name="常规 15 3 2" xfId="5144"/>
    <cellStyle name="常规 20 3 2" xfId="5145"/>
    <cellStyle name="_烟台渤海轮渡现金流预测061121下午_设备评估表(运宏)" xfId="5146"/>
    <cellStyle name="RevList 4 6 2" xfId="5147"/>
    <cellStyle name="_long term loan - others 300504_附件1：审计评估联合申报明细表" xfId="5148"/>
    <cellStyle name="标题 2 4 6" xfId="5149"/>
    <cellStyle name="常规 9 19" xfId="5150"/>
    <cellStyle name="常规 9 24" xfId="5151"/>
    <cellStyle name="好_国华锡林郭勒设备询价表 3" xfId="5152"/>
    <cellStyle name="RevList 4 6 2 2" xfId="5153"/>
    <cellStyle name="_long term loan - others 300504_附件1：审计评估联合申报明细表 2" xfId="5154"/>
    <cellStyle name="好_附件10：主要设备询价表 11" xfId="5155"/>
    <cellStyle name="好_国华锡林郭勒设备询价表 3 2" xfId="5156"/>
    <cellStyle name="_long term loan - others 300504_附件1：审计评估联合申报明细表 2 2" xfId="5157"/>
    <cellStyle name="_long term loan - others 300504_评估明细表(新准则)电力 2" xfId="5158"/>
    <cellStyle name="style 5" xfId="5159"/>
    <cellStyle name="适中 5 2" xfId="5160"/>
    <cellStyle name="_long term loan - others 300504_评估明细表(新准则)电力 2 2" xfId="5161"/>
    <cellStyle name="常规 9 3 2 5" xfId="5162"/>
    <cellStyle name="40% - 强调文字颜色 4 6 2" xfId="5163"/>
    <cellStyle name="_long term loan - others 300504_评估明细表(新准则)电力0630" xfId="5164"/>
    <cellStyle name="常规 9 3 2 5 2" xfId="5165"/>
    <cellStyle name="40% - 强调文字颜色 4 6 2 2" xfId="5166"/>
    <cellStyle name="_long term loan - others 300504_评估明细表(新准则)电力0630 2" xfId="5167"/>
    <cellStyle name="20% - 强调文字颜色 2 2 13" xfId="5168"/>
    <cellStyle name="_long term loan - others 300504_评估明细表(新准则)电力0630 2 2" xfId="5169"/>
    <cellStyle name="20% - 强调文字颜色 2 2 13 2" xfId="5170"/>
    <cellStyle name="强调文字颜色 2 2 2 2 2" xfId="5171"/>
    <cellStyle name="20% - 强调文字颜色 1 3 2" xfId="5172"/>
    <cellStyle name="好_山阴县安荣乡煤矿井巷工程计算表（11-04-16） 7" xfId="5173"/>
    <cellStyle name="40% - 强调文字颜色 2 3 7" xfId="5174"/>
    <cellStyle name="_long term loan - others 300504_审计评估联合申报明细表－GG" xfId="5175"/>
    <cellStyle name="20% - 强调文字颜色 1 3 2 2" xfId="5176"/>
    <cellStyle name="_long term loan - others 300504_审计评估联合申报明细表－GG 2" xfId="5177"/>
    <cellStyle name="20% - 强调文字颜色 1 3 2 2 2" xfId="5178"/>
    <cellStyle name="_long term loan - others 300504_审计评估联合申报明细表－GG 2 2" xfId="5179"/>
    <cellStyle name="_Shenhua PBC package 050530_审计评估联合申报明细表－GG 2" xfId="5180"/>
    <cellStyle name="Linked Cells 3 13 2" xfId="5181"/>
    <cellStyle name="输入 3 4" xfId="5182"/>
    <cellStyle name="强调文字颜色 4 24" xfId="5183"/>
    <cellStyle name="强调文字颜色 4 19" xfId="5184"/>
    <cellStyle name="60% - 强调文字颜色 5 2 12" xfId="5185"/>
    <cellStyle name="千位分隔[0] 3 2" xfId="5186"/>
    <cellStyle name="_long term loan - others 300504_审计调查表.V3" xfId="5187"/>
    <cellStyle name="_Shenhua PBC package 050530_审计评估联合申报明细表－GG 2 2" xfId="5188"/>
    <cellStyle name="RevList 8 4" xfId="5189"/>
    <cellStyle name="60% - 强调文字颜色 5 2 12 2" xfId="5190"/>
    <cellStyle name="_long term loan - others 300504_审计调查表.V3 2" xfId="5191"/>
    <cellStyle name="差_国华锡林郭勒设备询价表 14" xfId="5192"/>
    <cellStyle name="_Part III.200406.Loan and Liabilities details.(Site Name) 2" xfId="5193"/>
    <cellStyle name="常规 27 4 3" xfId="5194"/>
    <cellStyle name="常规 32 4 3" xfId="5195"/>
    <cellStyle name="_Part III.200406.Loan and Liabilities details.(Site Name) 2 2" xfId="5196"/>
    <cellStyle name="_Part III.200406.Loan and Liabilities details.(Site Name)_(中企华)审计评估联合申报明细表.V1" xfId="5197"/>
    <cellStyle name="20% - 强调文字颜色 1 14" xfId="5198"/>
    <cellStyle name="60% - 强调文字颜色 3 21" xfId="5199"/>
    <cellStyle name="60% - 强调文字颜色 3 16" xfId="5200"/>
    <cellStyle name="常规 5 2 6 2" xfId="5201"/>
    <cellStyle name="40% - 强调文字颜色 2 15" xfId="5202"/>
    <cellStyle name="40% - 强调文字颜色 2 20" xfId="5203"/>
    <cellStyle name="_Part III.200406.Loan and Liabilities details.(Site Name)_(中企华)审计评估联合申报明细表.V1 2 2" xfId="5204"/>
    <cellStyle name="60% - 强调文字颜色 2 4 2" xfId="5205"/>
    <cellStyle name="_Part III.200406.Loan and Liabilities details.(Site Name)_KPMG original version" xfId="5206"/>
    <cellStyle name="Percent [0.00%] 7" xfId="5207"/>
    <cellStyle name="60% - 强调文字颜色 2 4 2 2" xfId="5208"/>
    <cellStyle name="_Part III.200406.Loan and Liabilities details.(Site Name)_KPMG original version 2" xfId="5209"/>
    <cellStyle name="60% - 强调文字颜色 2 4 2 2 2" xfId="5210"/>
    <cellStyle name="_Part III.200406.Loan and Liabilities details.(Site Name)_KPMG original version 2 2" xfId="5211"/>
    <cellStyle name="_Part III.200406.Loan and Liabilities details.(Site Name)_KPMG original version_附表1-审计评估联合申报明细表630新" xfId="5212"/>
    <cellStyle name="_Part III.200406.Loan and Liabilities details.(Site Name)_KPMG original version_附件1：审计评估联合申报明细表" xfId="5213"/>
    <cellStyle name="_Part III.200406.Loan and Liabilities details.(Site Name)_Shenhua PBC package 050530_附表1-审计评估联合申报明细表630新 2" xfId="5214"/>
    <cellStyle name="_Part III.200406.Loan and Liabilities details.(Site Name)_KPMG original version_附件1：审计评估联合申报明细表 2 2" xfId="5215"/>
    <cellStyle name="_Part III.200406.Loan and Liabilities details.(Site Name)_KPMG original version_评估明细表(新准则)电力" xfId="5216"/>
    <cellStyle name="常规 10 9" xfId="5217"/>
    <cellStyle name="_Part III.200406.Loan and Liabilities details.(Site Name)_KPMG original version_评估明细表(新准则)电力 2" xfId="5218"/>
    <cellStyle name="Accent4" xfId="5219"/>
    <cellStyle name="_国旅估值调查表（旅游与免税销售）20061026_附件5：评估、审计明细表（成本法）" xfId="5220"/>
    <cellStyle name="_资产负债表(单位序号).20051222" xfId="5221"/>
    <cellStyle name="_Part III.200406.Loan and Liabilities details.(Site Name)_KPMG original version_评估明细表(新准则)电力 2 2" xfId="5222"/>
    <cellStyle name="千位分隔[0] 2 2 16" xfId="5223"/>
    <cellStyle name="千位分隔[0] 2 2 21" xfId="5224"/>
    <cellStyle name="输出 2 2 3 5" xfId="5225"/>
    <cellStyle name="20% - 强调文字颜色 1 2 14" xfId="5226"/>
    <cellStyle name="标题 3 3 2 2" xfId="5227"/>
    <cellStyle name="Linked Cells 3 6 2" xfId="5228"/>
    <cellStyle name="60% - 强调文字颜色 1 7" xfId="5229"/>
    <cellStyle name="_Part III.200406.Loan and Liabilities details.(Site Name)_KPMG original version_审计评估联合申报明细表－GG" xfId="5230"/>
    <cellStyle name="_CCT Notes to BS 98(EY)" xfId="5231"/>
    <cellStyle name="标题 1 3 2 3" xfId="5232"/>
    <cellStyle name="_Part III.200406.Loan and Liabilities details.(Site Name)_Shenhua PC package 050530" xfId="5233"/>
    <cellStyle name="超链接 3 15" xfId="5234"/>
    <cellStyle name="超链接 3 20" xfId="5235"/>
    <cellStyle name="_Part III.200406.Loan and Liabilities details.(Site Name)_Shenhua PBC package 050530" xfId="5236"/>
    <cellStyle name="0,0_x000a__x000a_NA_x000a__x000a_ 2" xfId="5237"/>
    <cellStyle name="千位分隔[0] 3 19" xfId="5238"/>
    <cellStyle name="40% - 强调文字颜色 5 3 5 3" xfId="5239"/>
    <cellStyle name="_Part III.200406.Loan and Liabilities details.(Site Name)_Shenhua PBC package 050530 2" xfId="5240"/>
    <cellStyle name="强调文字颜色 4 6 4" xfId="5241"/>
    <cellStyle name="0,0_x000a__x000a_NA_x000a__x000a_ 2 2" xfId="5242"/>
    <cellStyle name="60% - 强调文字颜色 1 2 2 3" xfId="5243"/>
    <cellStyle name="20% - 强调文字颜色 2 6 4" xfId="5244"/>
    <cellStyle name="_Part III.200406.Loan and Liabilities details.(Site Name)_Shenhua PBC package 050530 2 2" xfId="5245"/>
    <cellStyle name="_Part III.200406.Loan and Liabilities details.(Site Name)_Shenhua PBC package 050530_附表1-审计评估联合申报明细表630新" xfId="5246"/>
    <cellStyle name="Lines Fill 3 3" xfId="5247"/>
    <cellStyle name="_Part III.200406.Loan and Liabilities details.(Site Name)_Shenhua PBC package 050530_评估明细表(新准则)电力" xfId="5248"/>
    <cellStyle name="0,0_x000d__x000a_NA_x000d__x000a_ 3 3 3" xfId="5249"/>
    <cellStyle name="_Part III.200406.Loan and Liabilities details.(Site Name)_Shenhua PBC package 050530_评估明细表(新准则)电力 2" xfId="5250"/>
    <cellStyle name="强调文字颜色 6 3 2 2 2 2 2" xfId="5251"/>
    <cellStyle name="20% - 强调文字颜色 5 2 4 4" xfId="5252"/>
    <cellStyle name="40% - 强调文字颜色 4 9" xfId="5253"/>
    <cellStyle name="_Part III.200406.Loan and Liabilities details.(Site Name)_Shenhua PBC package 050530_评估明细表(新准则)电力 2 2" xfId="5254"/>
    <cellStyle name="40% - 强调文字颜色 1 2 3 4" xfId="5255"/>
    <cellStyle name="_Part III.200406.Loan and Liabilities details.(Site Name)_Shenhua PBC package 050530_审计评估联合申报明细表－GG 2 2" xfId="5256"/>
    <cellStyle name="20% - 强调文字颜色 5 2 16 2" xfId="5257"/>
    <cellStyle name="20% - 强调文字颜色 5 2 21 2" xfId="5258"/>
    <cellStyle name="_Part III.200406.Loan and Liabilities details.(Site Name)_附表1-审计评估联合申报明细表630新" xfId="5259"/>
    <cellStyle name="40% - 强调文字颜色 6 2 21" xfId="5260"/>
    <cellStyle name="40% - 强调文字颜色 6 2 16" xfId="5261"/>
    <cellStyle name="_江苏省建筑工程前期费用表" xfId="5262"/>
    <cellStyle name="_Part III.200406.Loan and Liabilities details.(Site Name)_附表1-审计评估联合申报明细表630新 2" xfId="5263"/>
    <cellStyle name="40% - 强调文字颜色 6 2 21 2" xfId="5264"/>
    <cellStyle name="40% - 强调文字颜色 6 2 16 2" xfId="5265"/>
    <cellStyle name="_江苏省建筑工程前期费用表 2" xfId="5266"/>
    <cellStyle name="_Part III.200406.Loan and Liabilities details.(Site Name)_附表1-审计评估联合申报明细表630新 2 2" xfId="5267"/>
    <cellStyle name="输出 2 3" xfId="5268"/>
    <cellStyle name="0.0% 3" xfId="5269"/>
    <cellStyle name="Linked Cells 6 2 2 2" xfId="5270"/>
    <cellStyle name="_Part III.200406.Loan and Liabilities details.(Site Name)_附件1：审计评估联合申报明细表" xfId="5271"/>
    <cellStyle name="常规 2 4 3 3" xfId="5272"/>
    <cellStyle name="_Part III.200406.Loan and Liabilities details.(Site Name)_附件1：审计评估联合申报明细表 2" xfId="5273"/>
    <cellStyle name="_Part III.200406.Loan and Liabilities details.(Site Name)_评估明细表(新准则)电力" xfId="5274"/>
    <cellStyle name="_Part III.200406.Loan and Liabilities details.(Site Name)_评估明细表(新准则)电力 2" xfId="5275"/>
    <cellStyle name="Normal - Style1 11 3 2" xfId="5276"/>
    <cellStyle name="Special 2" xfId="5277"/>
    <cellStyle name="_山阴县安荣乡煤矿井巷工程计算表（11-04-16）" xfId="5278"/>
    <cellStyle name="_Part III.200406.Loan and Liabilities details.(Site Name)_评估明细表(新准则)电力 2 2" xfId="5279"/>
    <cellStyle name="Normal - Style1 2 4 2" xfId="5280"/>
    <cellStyle name="_Part III.200406.Loan and Liabilities details.(Site Name)_评估明细表(新准则)电力0630 2 2" xfId="5281"/>
    <cellStyle name="_Part III.200406.Loan and Liabilities details.(Site Name)_审计评估联合申报明细表－GG" xfId="5282"/>
    <cellStyle name="输入 2 3 5" xfId="5283"/>
    <cellStyle name="_Part III.200406.Loan and Liabilities details.(Site Name)_审计评估联合申报明细表－GG 2" xfId="5284"/>
    <cellStyle name="_Part III.200406.Loan and Liabilities details.(Site Name)_审计评估联合申报明细表－GG 2 2" xfId="5285"/>
    <cellStyle name="千位分隔[0] 2 3 17" xfId="5286"/>
    <cellStyle name="千位分隔[0] 2 3 22" xfId="5287"/>
    <cellStyle name="60% - 强调文字颜色 3 2 4 3 2" xfId="5288"/>
    <cellStyle name="Calc Units (0)" xfId="5289"/>
    <cellStyle name="_PBC Batch1 资产负债表" xfId="5290"/>
    <cellStyle name="汇总 5 4" xfId="5291"/>
    <cellStyle name="40% - 强调文字颜色 2 6 2 2" xfId="5292"/>
    <cellStyle name="常规 20 2 2 2 3" xfId="5293"/>
    <cellStyle name="_PBC content" xfId="5294"/>
    <cellStyle name="PSChar 2 2 4" xfId="5295"/>
    <cellStyle name="_PBC content 2" xfId="5296"/>
    <cellStyle name="Comma  - Style8" xfId="5297"/>
    <cellStyle name="超链接 4 12" xfId="5298"/>
    <cellStyle name="_PBC content 2 2" xfId="5299"/>
    <cellStyle name="F3" xfId="5300"/>
    <cellStyle name="40% - 强调文字颜色 4 3 7" xfId="5301"/>
    <cellStyle name="强调文字颜色 2 2 4 2 2" xfId="5302"/>
    <cellStyle name="_PBC_1资产类科目" xfId="5303"/>
    <cellStyle name="20% - 强调文字颜色 3 3 2" xfId="5304"/>
    <cellStyle name="Zhengnan" xfId="5305"/>
    <cellStyle name="链接单元格 2 4" xfId="5306"/>
    <cellStyle name="_PBC_1资产类科目04" xfId="5307"/>
    <cellStyle name="百分比 10 9" xfId="5308"/>
    <cellStyle name="Calc Currency (0) 7 4" xfId="5309"/>
    <cellStyle name="_PBC_3利润表类科目及其他资料" xfId="5310"/>
    <cellStyle name="_PBC_3利润表类科目及其他资料06" xfId="5311"/>
    <cellStyle name="Linked Cells 9 3 3" xfId="5312"/>
    <cellStyle name="20% - 强调文字颜色 6 3 2 2 3" xfId="5313"/>
    <cellStyle name="Input Cells 8 2 2 2" xfId="5314"/>
    <cellStyle name="_PBC-assets1" xfId="5315"/>
    <cellStyle name="_PBC-assets1_附件5：评估、审计明细表（成本法）" xfId="5316"/>
    <cellStyle name="计算 2 2 2 2" xfId="5317"/>
    <cellStyle name="_PBC-assets1_科宁公司（成本法）" xfId="5318"/>
    <cellStyle name="RevList 6 9 3" xfId="5319"/>
    <cellStyle name="Accent5 - 60%" xfId="5320"/>
    <cellStyle name="_PBC-P&amp;L" xfId="5321"/>
    <cellStyle name="计算 2 5 3" xfId="5322"/>
    <cellStyle name="差 11 2" xfId="5323"/>
    <cellStyle name="_云南案例计算 2 2" xfId="5324"/>
    <cellStyle name="40% - 强调文字颜色 1 2 13" xfId="5325"/>
    <cellStyle name="_PBC-P&amp;L_科宁公司（成本法）" xfId="5326"/>
    <cellStyle name="_PRC Adjustments 011231_CCB.Dec03AuditPack.GL.V2" xfId="5327"/>
    <cellStyle name="AA FRAME" xfId="5328"/>
    <cellStyle name="_PRC Adjustments 011231_CCB.Dec03AuditPack.GL.V2 2" xfId="5329"/>
    <cellStyle name="_PRC Adjustments 011231_CCB.Dec03AuditPack.GL.V2 2 2" xfId="5330"/>
    <cellStyle name="_PRC Adjustments 011231_CCB.GLAudit Package.040114" xfId="5331"/>
    <cellStyle name="40% - 强调文字颜色 4 4" xfId="5332"/>
    <cellStyle name="_PRC Adjustments 011231_CCB.GLAudit Package.040114 2" xfId="5333"/>
    <cellStyle name="60% - 强调文字颜色 5 4 7" xfId="5334"/>
    <cellStyle name="40% - 强调文字颜色 4 4 2" xfId="5335"/>
    <cellStyle name="_PRC Adjustments 011231_CCB.GLAudit Package.040114 2 2" xfId="5336"/>
    <cellStyle name="_PRC Adjustments 011231_CCB.GLAudit Package.040114_CCB.Dec03AuditPack.GL.V2 2 2" xfId="5337"/>
    <cellStyle name="_PRC Adjustments 011231_CCB.HO.New TB template.CCB PRC IAS Sorting.040223 trial run_CCB.Dec03AuditPack.GL.V2" xfId="5338"/>
    <cellStyle name="60% - 强调文字颜色 1 2 5 2 2" xfId="5339"/>
    <cellStyle name="公司标准表 6 3" xfId="5340"/>
    <cellStyle name="差_娄娄沟房屋及构筑物照片 6" xfId="5341"/>
    <cellStyle name="Column$Headings 23" xfId="5342"/>
    <cellStyle name="Column$Headings 18" xfId="5343"/>
    <cellStyle name="_PRC Adjustments 011231_CCB.HO.New TB template.IAS Sorting.040210" xfId="5344"/>
    <cellStyle name="_PRC Adjustments 011231_CCB.HO.New TB template.IAS Sorting.040210 2" xfId="5345"/>
    <cellStyle name="40% - 强调文字颜色 2 4 3" xfId="5346"/>
    <cellStyle name="_PRC Adjustments 011231_CCB.HO.New TB template.IAS Sorting.040210 2 2" xfId="5347"/>
    <cellStyle name="40% - 强调文字颜色 2 4 3 2" xfId="5348"/>
    <cellStyle name="解释性文本 3 3 2" xfId="5349"/>
    <cellStyle name="_PRC Adjustments 011231_CCB.HO.New TB template.IAS Sorting.040210_CCB.Dec03AuditPack.GL.V2" xfId="5350"/>
    <cellStyle name="60% - 强调文字颜色 6 3 5" xfId="5351"/>
    <cellStyle name="解释性文本 3 3 2 2" xfId="5352"/>
    <cellStyle name="_PRC Adjustments 011231_CCB.HO.New TB template.IAS Sorting.040210_CCB.Dec03AuditPack.GL.V2 2" xfId="5353"/>
    <cellStyle name="60% - 强调文字颜色 6 3 5 2" xfId="5354"/>
    <cellStyle name="_PRC Adjustments 011231_CCB.HO.New TB template.IAS Sorting.040210_CCB.Dec03AuditPack.GL.V2 2 2" xfId="5355"/>
    <cellStyle name="60% - 强调文字颜色 6 3 5 2 2" xfId="5356"/>
    <cellStyle name="_PRC Adjustments 011231_CCB.HO.New TB template.PRC Sorting.040210" xfId="5357"/>
    <cellStyle name="_PRC Adjustments 011231_CCB.HO.New TB template.PRC Sorting.040210 2" xfId="5358"/>
    <cellStyle name="20% - 强调文字颜色 6 4 2 3" xfId="5359"/>
    <cellStyle name="Input Cells 7" xfId="5360"/>
    <cellStyle name="40% - 强调文字颜色 5 20" xfId="5361"/>
    <cellStyle name="40% - 强调文字颜色 5 15" xfId="5362"/>
    <cellStyle name="20% - 强调文字颜色 4 14" xfId="5363"/>
    <cellStyle name="常规 10 23" xfId="5364"/>
    <cellStyle name="常规 10 18" xfId="5365"/>
    <cellStyle name="60% - 强调文字颜色 6 21" xfId="5366"/>
    <cellStyle name="60% - 强调文字颜色 6 16" xfId="5367"/>
    <cellStyle name="_PRC Adjustments 011231_CCB.HO.New TB template.PRC Sorting.040210 2 2" xfId="5368"/>
    <cellStyle name="_电厂三张主表_附件6：收益现值法评估明细表-Eunis_设备评估表(运宏) 2" xfId="5369"/>
    <cellStyle name="_PRC Adjustments 011231_CCB.HO.New TB template.PRC Sorting.040210_CCB.Dec03AuditPack.GL.V2" xfId="5370"/>
    <cellStyle name="常规 2 2 5 2 2" xfId="5371"/>
    <cellStyle name="强调文字颜色 2 3 7" xfId="5372"/>
    <cellStyle name="20% - 强调文字颜色 6 2 17" xfId="5373"/>
    <cellStyle name="20% - 强调文字颜色 6 2 22" xfId="5374"/>
    <cellStyle name="强调文字颜色 1 2 5 4" xfId="5375"/>
    <cellStyle name="_PRC Adjustments 011231_CCB.HO.New TB template.PRC Sorting.040210_CCB.Dec03AuditPack.GL.V2 2" xfId="5376"/>
    <cellStyle name="20% - 强调文字颜色 6 2 17 2" xfId="5377"/>
    <cellStyle name="_PRC Adjustments 011231_CCB.HO.New TB template.PRC Sorting.040210_CCB.Dec03AuditPack.GL.V2 2 2" xfId="5378"/>
    <cellStyle name="40% - 强调文字颜色 6 2 4 4" xfId="5379"/>
    <cellStyle name="_PRC Adjustments 021231 2 2" xfId="5380"/>
    <cellStyle name="好_泰裕钾肥房屋建筑物明细表-调整后" xfId="5381"/>
    <cellStyle name="_PRC Adjustments 021231_CCB.Dec03AuditPack.GL.V2" xfId="5382"/>
    <cellStyle name="40% - 强调文字颜色 2 3 4 4" xfId="5383"/>
    <cellStyle name="_泰山玻纤现金流预测061210 2" xfId="5384"/>
    <cellStyle name="20% - 强调文字颜色 3 17" xfId="5385"/>
    <cellStyle name="20% - 强调文字颜色 3 22" xfId="5386"/>
    <cellStyle name="60% - 强调文字颜色 5 24" xfId="5387"/>
    <cellStyle name="60% - 强调文字颜色 5 19" xfId="5388"/>
    <cellStyle name="40% - 强调文字颜色 4 23" xfId="5389"/>
    <cellStyle name="40% - 强调文字颜色 4 18" xfId="5390"/>
    <cellStyle name="PSChar 2 7" xfId="5391"/>
    <cellStyle name="20% - 强调文字颜色 3 17 2" xfId="5392"/>
    <cellStyle name="20% - 强调文字颜色 3 22 2" xfId="5393"/>
    <cellStyle name="60% - 强调文字颜色 5 24 2" xfId="5394"/>
    <cellStyle name="60% - 强调文字颜色 5 19 2" xfId="5395"/>
    <cellStyle name="40% - 强调文字颜色 4 23 2" xfId="5396"/>
    <cellStyle name="40% - 强调文字颜色 4 18 2" xfId="5397"/>
    <cellStyle name="_PRC Adjustments 021231_CCB.Dec03AuditPack.GL.V2 2" xfId="5398"/>
    <cellStyle name="_PRC Adjustments 021231_CCB.Dec03AuditPack.GL.V2 2 2" xfId="5399"/>
    <cellStyle name="RevList 5 15 2" xfId="5400"/>
    <cellStyle name="RevList 5 20 2" xfId="5401"/>
    <cellStyle name="_PRC Adjustments 021231_CCB.GLAudit Package.040114 2 2" xfId="5402"/>
    <cellStyle name="_PRC Adjustments 021231_CCB.GLAudit Package.040114_CCB.Dec03AuditPack.GL.V2" xfId="5403"/>
    <cellStyle name="_PRC Adjustments 021231_CCB.GLAudit Package.040114_CCB.Dec03AuditPack.GL.V2 2" xfId="5404"/>
    <cellStyle name="_PRC Adjustments 021231_CCB.HO.New TB template.CCB PRC IAS Sorting.040223 trial run" xfId="5405"/>
    <cellStyle name="_PRC Adjustments 021231_CCB.HO.New TB template.CCB PRC IAS Sorting.040223 trial run 2" xfId="5406"/>
    <cellStyle name="_PRC Adjustments 021231_CCB.HO.New TB template.CCB PRC IAS Sorting.040223 trial run 2 2" xfId="5407"/>
    <cellStyle name="60% - 强调文字颜色 5 4 4 2 2" xfId="5408"/>
    <cellStyle name="_三九集团收益法调查表（九恒2006年8月）" xfId="5409"/>
    <cellStyle name="_PRC Adjustments 021231_CCB.HO.New TB template.CCB PRC IAS Sorting.040223 trial run_CCB.Dec03AuditPack.GL.V2" xfId="5410"/>
    <cellStyle name="常规 3 3 3 3" xfId="5411"/>
    <cellStyle name="_PRC Adjustments 021231_CCB.HO.New TB template.CCB PRC IAS Sorting.040223 trial run_CCB.Dec03AuditPack.GL.V2 2" xfId="5412"/>
    <cellStyle name="RevList 6 12" xfId="5413"/>
    <cellStyle name="强调文字颜色 4 5 2 2" xfId="5414"/>
    <cellStyle name="_PRC Adjustments 021231_CCB.HO.New TB template.CCB PRC IAS Sorting.040223 trial run_CCB.Dec03AuditPack.GL.V2 2 2" xfId="5415"/>
    <cellStyle name="Input Cells 9 3 3" xfId="5416"/>
    <cellStyle name="20% - 强调文字颜色 1 4 4" xfId="5417"/>
    <cellStyle name="_PRC Adjustments 021231_CCB.HO.New TB template.IAS Sorting.040210" xfId="5418"/>
    <cellStyle name="_PRC Adjustments 021231_CCB.HO.New TB template.IAS Sorting.040210 2" xfId="5419"/>
    <cellStyle name="_PRC Adjustments 021231_CCB.HO.New TB template.PRC Sorting.040210" xfId="5420"/>
    <cellStyle name="千位分隔 2 9" xfId="5421"/>
    <cellStyle name="常规 38 2 4" xfId="5422"/>
    <cellStyle name="_PRC Adjustments 021231_CCB.HO.New TB template.PRC Sorting.040210 2" xfId="5423"/>
    <cellStyle name="千位分隔 2 9 2" xfId="5424"/>
    <cellStyle name="千位分隔[0] 2 2 2 7" xfId="5425"/>
    <cellStyle name="_PRC Adjustments 021231_CCB.HO.New TB template.PRC Sorting.040210 2 2" xfId="5426"/>
    <cellStyle name="_PRC Adjustments 021231_CCB.HO.New TB template.PRC Sorting.040210_CCB.Dec03AuditPack.GL.V2" xfId="5427"/>
    <cellStyle name="差_国华锡林郭勒设备询价表 9" xfId="5428"/>
    <cellStyle name="Unprotect 6" xfId="5429"/>
    <cellStyle name="_PRC Adjustments 021231_CCB.HO.New TB template.PRC Sorting.040210_CCB.Dec03AuditPack.GL.V2 2" xfId="5430"/>
    <cellStyle name="_PRC Adjustments 021231_CCB.HO.New TB template.PRC Sorting.040210_CCB.Dec03AuditPack.GL.V2 2 2" xfId="5431"/>
    <cellStyle name="40% - 强调文字颜色 3 2 8 2" xfId="5432"/>
    <cellStyle name="链接单元格 5 6" xfId="5433"/>
    <cellStyle name="20% - 强调文字颜色 2 2 3 2" xfId="5434"/>
    <cellStyle name="_PRC Adjustments 030630" xfId="5435"/>
    <cellStyle name="注释 5 4" xfId="5436"/>
    <cellStyle name="_PRC Adjustments 030630_CCB.Dec03AuditPack.GL.V2" xfId="5437"/>
    <cellStyle name="20% - 强调文字颜色 5 7" xfId="5438"/>
    <cellStyle name="注释 5 4 2" xfId="5439"/>
    <cellStyle name="60% - 强调文字颜色 6 3 2 2 3" xfId="5440"/>
    <cellStyle name="_PRC Adjustments 030630_CCB.Dec03AuditPack.GL.V2 2" xfId="5441"/>
    <cellStyle name="Moeda [0]_car" xfId="5442"/>
    <cellStyle name="20% - 强调文字颜色 5 7 2" xfId="5443"/>
    <cellStyle name="Percent [0.00%] 2 18" xfId="5444"/>
    <cellStyle name="60% - 强调文字颜色 6 3 2 2 3 2" xfId="5445"/>
    <cellStyle name="_PRC Adjustments 030630_CCB.Dec03AuditPack.GL.V2 2 2" xfId="5446"/>
    <cellStyle name="强调文字颜色 3 2 3 4" xfId="5447"/>
    <cellStyle name="_PRC Adjustments 030630_CCB.GLAudit Package.040114" xfId="5448"/>
    <cellStyle name="标题 7 4" xfId="5449"/>
    <cellStyle name="40% - 强调文字颜色 3 2 19" xfId="5450"/>
    <cellStyle name="_PRC Adjustments 030630_CCB.GLAudit Package.040114_CCB.Dec03AuditPack.GL.V2" xfId="5451"/>
    <cellStyle name="_PRC Adjustments 030630_CCB.GLAudit Package.040114_CCB.Dec03AuditPack.GL.V2 2" xfId="5452"/>
    <cellStyle name="标题 7 4 2" xfId="5453"/>
    <cellStyle name="Input Cells 7 6" xfId="5454"/>
    <cellStyle name="Grey 2 21" xfId="5455"/>
    <cellStyle name="Grey 2 16" xfId="5456"/>
    <cellStyle name="40% - 强调文字颜色 3 2 19 2" xfId="5457"/>
    <cellStyle name="20% - 强调文字颜色 3 3 6 3" xfId="5458"/>
    <cellStyle name="Linked Cells" xfId="5459"/>
    <cellStyle name="_PRC Adjustments 030630_CCB.GLAudit Package.040114_CCB.Dec03AuditPack.GL.V2 2 2" xfId="5460"/>
    <cellStyle name="_PRC Adjustments 030630_CCB.HO.New TB template.CCB PRC IAS Sorting.040223 trial run" xfId="5461"/>
    <cellStyle name="常规 8 2 22" xfId="5462"/>
    <cellStyle name="常规 8 2 17" xfId="5463"/>
    <cellStyle name="60% - 强调文字颜色 3 2 3 5" xfId="5464"/>
    <cellStyle name="_PRC Adjustments 030630_CCB.HO.New TB template.CCB PRC IAS Sorting.040223 trial run 2" xfId="5465"/>
    <cellStyle name="_PRC Adjustments 030630_CCB.HO.New TB template.CCB PRC IAS Sorting.040223 trial run 2 2" xfId="5466"/>
    <cellStyle name="Input Cells 15" xfId="5467"/>
    <cellStyle name="Input Cells 20" xfId="5468"/>
    <cellStyle name="好 2 5 5" xfId="5469"/>
    <cellStyle name="40% - 强调文字颜色 5 4 5" xfId="5470"/>
    <cellStyle name="_PRC Adjustments 030630_CCB.HO.New TB template.CCB PRC IAS Sorting.040223 trial run_CCB.Dec03AuditPack.GL.V2" xfId="5471"/>
    <cellStyle name="Input Cells 15 2" xfId="5472"/>
    <cellStyle name="Input Cells 20 2" xfId="5473"/>
    <cellStyle name="40% - 强调文字颜色 5 4 5 2" xfId="5474"/>
    <cellStyle name="_PRC Adjustments 030630_CCB.HO.New TB template.CCB PRC IAS Sorting.040223 trial run_CCB.Dec03AuditPack.GL.V2 2" xfId="5475"/>
    <cellStyle name="Input Cells 15 2 2" xfId="5476"/>
    <cellStyle name="Input Cells 20 2 2" xfId="5477"/>
    <cellStyle name="_PRC Adjustments 030630_CCB.HO.New TB template.CCB PRC IAS Sorting.040223 trial run_CCB.Dec03AuditPack.GL.V2 2 2" xfId="5478"/>
    <cellStyle name="_PRC Adjustments 030630_CCB.HO.New TB template.IAS Sorting.040210" xfId="5479"/>
    <cellStyle name="_PRC Adjustments 030630_CCB.HO.New TB template.IAS Sorting.040210 2" xfId="5480"/>
    <cellStyle name="_PRC Adjustments 030630_CCB.HO.New TB template.IAS Sorting.040210_CCB.Dec03AuditPack.GL.V2" xfId="5481"/>
    <cellStyle name="Comma[2] 2 20" xfId="5482"/>
    <cellStyle name="Comma[2] 2 15" xfId="5483"/>
    <cellStyle name="常规 4 18" xfId="5484"/>
    <cellStyle name="标题 1 4 5" xfId="5485"/>
    <cellStyle name="_PRC Adjustments 030630_CCB.HO.New TB template.IAS Sorting.040210_CCB.Dec03AuditPack.GL.V2 2" xfId="5486"/>
    <cellStyle name="40% - 强调文字颜色 2 2 5 3" xfId="5487"/>
    <cellStyle name="强调文字颜色 5 10" xfId="5488"/>
    <cellStyle name="常规 4 18 2" xfId="5489"/>
    <cellStyle name="_PRC Adjustments 030630_CCB.HO.New TB template.IAS Sorting.040210_CCB.Dec03AuditPack.GL.V2 2 2" xfId="5490"/>
    <cellStyle name="60% - 强调文字颜色 2 12" xfId="5491"/>
    <cellStyle name="60% - 强调文字颜色 1 2 6 2 2" xfId="5492"/>
    <cellStyle name="_PRC Adjustments 030630_CCB.HO.New TB template.PRC Sorting.040210 2 2" xfId="5493"/>
    <cellStyle name="40% - 强调文字颜色 1 11" xfId="5494"/>
    <cellStyle name="60% - 强调文字颜色 6 2 3 3 2" xfId="5495"/>
    <cellStyle name="常规 2 12 8" xfId="5496"/>
    <cellStyle name="20% - 强调文字颜色 3 2 2 2 3" xfId="5497"/>
    <cellStyle name="_Shenhua PBC package 050530 2 2" xfId="5498"/>
    <cellStyle name="Thousands 2 16" xfId="5499"/>
    <cellStyle name="Thousands 2 21" xfId="5500"/>
    <cellStyle name="_Shenhua PBC package 050530_(中企华)审计评估联合申报明细表.V1 2" xfId="5501"/>
    <cellStyle name="_Shenhua PBC package 050530_(中企华)审计评估联合申报明细表.V1 2 2" xfId="5502"/>
    <cellStyle name="_Shenhua PBC package 050530_附表1-审计评估联合申报明细表630新" xfId="5503"/>
    <cellStyle name="_Shenhua PBC package 050530_附表1-审计评估联合申报明细表630新 2" xfId="5504"/>
    <cellStyle name="_Shenhua PBC package 050530_附件1：审计评估联合申报明细表" xfId="5505"/>
    <cellStyle name="_Shenhua PBC package 050530_附件1：审计评估联合申报明细表 2" xfId="5506"/>
    <cellStyle name="20% - 强调文字颜色 6 2 3 5" xfId="5507"/>
    <cellStyle name="0,0_x000d__x000a_NA_x000d__x000a_ 9 5" xfId="5508"/>
    <cellStyle name="_Shenhua PBC package 050530_附件1：审计评估联合申报明细表 2 2" xfId="5509"/>
    <cellStyle name="40% - 强调文字颜色 2 7 2" xfId="5510"/>
    <cellStyle name="_Shenhua PBC package 050530_评估明细表(新准则)电力 2" xfId="5511"/>
    <cellStyle name="40% - 强调文字颜色 1 2 3 5" xfId="5512"/>
    <cellStyle name="超链接 6" xfId="5513"/>
    <cellStyle name="20% - 强调文字颜色 5 2 2 2 2" xfId="5514"/>
    <cellStyle name="40% - 强调文字颜色 2 7 2 2" xfId="5515"/>
    <cellStyle name="_Shenhua PBC package 050530_评估明细表(新准则)电力 2 2" xfId="5516"/>
    <cellStyle name="style2 19" xfId="5517"/>
    <cellStyle name="style2 24" xfId="5518"/>
    <cellStyle name="强调文字颜色 2 4 6" xfId="5519"/>
    <cellStyle name="_Shenhua PBC package 050530_评估明细表(新准则)电力0630" xfId="5520"/>
    <cellStyle name="_Shenhua PBC package 050530_评估明细表(新准则)电力0630 2" xfId="5521"/>
    <cellStyle name="_Shenhua PBC package 050530_评估明细表(新准则)电力0630 2 2" xfId="5522"/>
    <cellStyle name="10" xfId="5523"/>
    <cellStyle name="_Shenhua PBC package 050530_审计评估联合申报明细表－GG" xfId="5524"/>
    <cellStyle name="InputArea 19" xfId="5525"/>
    <cellStyle name="InputArea 24" xfId="5526"/>
    <cellStyle name="_Table" xfId="5527"/>
    <cellStyle name="_案例1-掘进机" xfId="5528"/>
    <cellStyle name="20% - 强调文字颜色 6 3 4 2" xfId="5529"/>
    <cellStyle name="Normal - Style1 9 3 2 2" xfId="5530"/>
    <cellStyle name="_报表" xfId="5531"/>
    <cellStyle name="20% - 强调文字颜色 6 3 4 2 2" xfId="5532"/>
    <cellStyle name="RevList 2 7" xfId="5533"/>
    <cellStyle name="_报表 2" xfId="5534"/>
    <cellStyle name="Linked Cells 7 2 2 2" xfId="5535"/>
    <cellStyle name="_北京海信设备底稿" xfId="5536"/>
    <cellStyle name="_表12-1委托贷款1" xfId="5537"/>
    <cellStyle name="_创发天辰电信实业调查表_From Audrey to Norma" xfId="5538"/>
    <cellStyle name="Bad" xfId="5539"/>
    <cellStyle name="n_GB model V5.2 0914_附件5：评估、审计明细表（成本法）" xfId="5540"/>
    <cellStyle name="_创发天辰电信实业调查表_From Audrey to Norma 2" xfId="5541"/>
    <cellStyle name="好_山阴县安荣乡煤矿井巷工程计算表（11-04-16） 4 3" xfId="5542"/>
    <cellStyle name="40% - 强调文字颜色 2 3 4 3" xfId="5543"/>
    <cellStyle name="20% - 强调文字颜色 3 16" xfId="5544"/>
    <cellStyle name="20% - 强调文字颜色 3 21" xfId="5545"/>
    <cellStyle name="60% - 强调文字颜色 5 23" xfId="5546"/>
    <cellStyle name="60% - 强调文字颜色 5 18" xfId="5547"/>
    <cellStyle name="40% - 强调文字颜色 4 22" xfId="5548"/>
    <cellStyle name="40% - 强调文字颜色 4 17" xfId="5549"/>
    <cellStyle name="_创发天辰电信实业调查表_From Audrey to Norma_设备评估表(运宏)" xfId="5550"/>
    <cellStyle name="20% - 强调文字颜色 3 16 2" xfId="5551"/>
    <cellStyle name="20% - 强调文字颜色 3 21 2" xfId="5552"/>
    <cellStyle name="60% - 强调文字颜色 5 23 2" xfId="5553"/>
    <cellStyle name="60% - 强调文字颜色 5 18 2" xfId="5554"/>
    <cellStyle name="40% - 强调文字颜色 4 22 2" xfId="5555"/>
    <cellStyle name="40% - 强调文字颜色 4 17 2" xfId="5556"/>
    <cellStyle name="_创发天辰电信实业调查表_From Audrey to Norma_设备评估表(运宏) 2" xfId="5557"/>
    <cellStyle name="差_20110112-井巷工程(经李部审） 8 2" xfId="5558"/>
    <cellStyle name="_创发天辰电信实业调查表_附件6：收益现值法评估明细表-Eunis 2" xfId="5559"/>
    <cellStyle name="_创发天辰电信实业调查表_附件6：收益现值法评估明细表-Eunis_设备评估表(运宏)" xfId="5560"/>
    <cellStyle name="_创发天辰电信实业调查表_附件6：收益现值法评估明细表-Eunis_设备评估表(运宏) 2" xfId="5561"/>
    <cellStyle name="_创发天辰电信实业调查表_设备评估表(运宏)" xfId="5562"/>
    <cellStyle name="_创发天辰电信实业调查表_设备评估表(运宏) 2" xfId="5563"/>
    <cellStyle name="_电厂三张主表 2" xfId="5564"/>
    <cellStyle name="40% - 强调文字颜色 1 2 8 2" xfId="5565"/>
    <cellStyle name="标题 3 4 2 3" xfId="5566"/>
    <cellStyle name="Linked Cells 4 6 3" xfId="5567"/>
    <cellStyle name="_电厂三张主表_From Audrey to Norma" xfId="5568"/>
    <cellStyle name="0,0_x000d__x000a_NA_x000d__x000a_ 5 7" xfId="5569"/>
    <cellStyle name="Linked Cells 4 6 3 2" xfId="5570"/>
    <cellStyle name="_电厂三张主表_From Audrey to Norma 2" xfId="5571"/>
    <cellStyle name="20% - 强调文字颜色 3 2 3 3 2" xfId="5572"/>
    <cellStyle name="Normal - Style1 5 9" xfId="5573"/>
    <cellStyle name="常规 10 2 3" xfId="5574"/>
    <cellStyle name="_电厂三张主表_Intercom" xfId="5575"/>
    <cellStyle name="好_案例1-掘进机 6" xfId="5576"/>
    <cellStyle name="汇总 6 2 2" xfId="5577"/>
    <cellStyle name="警告文本 3 6" xfId="5578"/>
    <cellStyle name="Calc Currency (0) 2 3" xfId="5579"/>
    <cellStyle name="Accent6 - 20%" xfId="5580"/>
    <cellStyle name="_电厂三张主表_Intercom 2" xfId="5581"/>
    <cellStyle name="_电厂三张主表_附件6：收益现值法评估明细表-Eunis_设备评估表(运宏)" xfId="5582"/>
    <cellStyle name="_电厂三张主表_设备评估表(运宏)" xfId="5583"/>
    <cellStyle name="60% - 强调文字颜色 2 2 10" xfId="5584"/>
    <cellStyle name="RevList 6 14" xfId="5585"/>
    <cellStyle name="_电力成本法评估明细表 2 2" xfId="5586"/>
    <cellStyle name="20% - 强调文字颜色 1 4 6" xfId="5587"/>
    <cellStyle name="_电信项目资产评估调查表06.4.30（收益法）-信息公司" xfId="5588"/>
    <cellStyle name="_电信项目资产评估调查表06.4.30（收益法）-信息公司 2" xfId="5589"/>
    <cellStyle name="差_山阴县安荣乡煤矿井巷工程计算表（11-04-16） 16" xfId="5590"/>
    <cellStyle name="差_山阴县安荣乡煤矿井巷工程计算表（11-04-16） 21" xfId="5591"/>
    <cellStyle name="好_20110112-井巷工程(经李部审）_0270锡林郭勒公司资产评估表 2 2 2" xfId="5592"/>
    <cellStyle name="汇总 2 4 2 2" xfId="5593"/>
    <cellStyle name="_电信项目资产评估调查表06.4.30（收益法）-信息公司_From Audrey to Norma" xfId="5594"/>
    <cellStyle name="_机场货运站设备测算底稿" xfId="5595"/>
    <cellStyle name="_电信项目资产评估调查表06.4.30（收益法）-信息公司_From Audrey to Norma 2" xfId="5596"/>
    <cellStyle name="_折线系数_设备评估表(运宏) 2" xfId="5597"/>
    <cellStyle name="_电信项目资产评估调查表06.4.30（收益法）-信息公司_Intercom_设备评估表(运宏)" xfId="5598"/>
    <cellStyle name="_电信项目资产评估调查表06.4.30（收益法）-信息公司_Intercom_设备评估表(运宏) 2" xfId="5599"/>
    <cellStyle name="_电信项目资产评估调查表06.4.30（收益法）-信息公司_附件6：收益现值法评估明细表-Eunis" xfId="5600"/>
    <cellStyle name="Input [yellow] 2 2 2" xfId="5601"/>
    <cellStyle name="20% - 强调文字颜色 1 3 2 3" xfId="5602"/>
    <cellStyle name="_电信项目资产评估调查表06.4.30（收益法）-信息公司_附件6：收益现值法评估明细表-Eunis 2" xfId="5603"/>
    <cellStyle name="20% - 强调文字颜色 1 3 2 3 2" xfId="5604"/>
    <cellStyle name="标题 3 5 2 2" xfId="5605"/>
    <cellStyle name="Linked Cells 5 6 2" xfId="5606"/>
    <cellStyle name="_田润食品地上建筑物" xfId="5607"/>
    <cellStyle name="Input Cells 5 12" xfId="5608"/>
    <cellStyle name="40% - 强调文字颜色 4 3 2 3" xfId="5609"/>
    <cellStyle name="40% - 强调文字颜色 3 2 10 2" xfId="5610"/>
    <cellStyle name="_电信项目资产评估调查表06.4.30（收益法）-信息公司_设备评估表(运宏)" xfId="5611"/>
    <cellStyle name="Input Cells 5 12 2" xfId="5612"/>
    <cellStyle name="40% - 强调文字颜色 4 3 2 3 2" xfId="5613"/>
    <cellStyle name="Linked Cells 25" xfId="5614"/>
    <cellStyle name="Linked Cells 30" xfId="5615"/>
    <cellStyle name="_电信项目资产评估调查表06.4.30（收益法）-信息公司_设备评估表(运宏) 2" xfId="5616"/>
    <cellStyle name="强调文字颜色 3 2 3 3" xfId="5617"/>
    <cellStyle name="_房屋建筑评估申报表" xfId="5618"/>
    <cellStyle name="_房屋建筑评估申报表 2" xfId="5619"/>
    <cellStyle name="20% - 强调文字颜色 1 4 2 4" xfId="5620"/>
    <cellStyle name="_房屋建筑评估申报表 2 2" xfId="5621"/>
    <cellStyle name="_海航集团--航空公司评估表格(填表版）1_附件5：评估、审计明细表（成本法）" xfId="5622"/>
    <cellStyle name="百分比 4 2 4" xfId="5623"/>
    <cellStyle name="40% - 强调文字颜色 4 2 7 2" xfId="5624"/>
    <cellStyle name="_福建收入成本预测" xfId="5625"/>
    <cellStyle name="_烟台渤海轮渡现金流预测061121下午_From Audrey to Norma_设备评估表(运宏) 2" xfId="5626"/>
    <cellStyle name="常规 2 2 6 4" xfId="5627"/>
    <cellStyle name="20% - 强调文字颜色 3 2 2 2" xfId="5628"/>
    <cellStyle name="_新准则评估明细表" xfId="5629"/>
    <cellStyle name="_附表1-审计评估联合申报明细表630.V2 2 2" xfId="5630"/>
    <cellStyle name="_附表1-资产评估成本法申报表0630" xfId="5631"/>
    <cellStyle name="_附表1-资产评估成本法申报表0630 2" xfId="5632"/>
    <cellStyle name="常规 15 4 2 4" xfId="5633"/>
    <cellStyle name="Linked Cells 2 22" xfId="5634"/>
    <cellStyle name="Linked Cells 2 17" xfId="5635"/>
    <cellStyle name="20% - 强调文字颜걲 4 3" xfId="5636"/>
    <cellStyle name="好 12" xfId="5637"/>
    <cellStyle name="常规 4" xfId="5638"/>
    <cellStyle name="_附表1-资产评估成本法申报表新准则" xfId="5639"/>
    <cellStyle name="Linked Cells 2 22 2" xfId="5640"/>
    <cellStyle name="Linked Cells 2 17 2" xfId="5641"/>
    <cellStyle name="20% - 强调文字颜걲 4 3 2" xfId="5642"/>
    <cellStyle name="常规 4 2" xfId="5643"/>
    <cellStyle name="Linked Cells 8 8" xfId="5644"/>
    <cellStyle name="_附表1-资产评估成本法申报表新准则 2" xfId="5645"/>
    <cellStyle name="差 3 5 2 2" xfId="5646"/>
    <cellStyle name="_附件1：审计评估联合申报明细表 2 2" xfId="5647"/>
    <cellStyle name="20% - 强调文字颜色 2 5 2" xfId="5648"/>
    <cellStyle name="_附件2 资产负债划分汇总表及明细表（商业性）-补充通知" xfId="5649"/>
    <cellStyle name="常规 3 2_相符供应商名单68968" xfId="5650"/>
    <cellStyle name="_副本PBC-liab &amp; equity-II" xfId="5651"/>
    <cellStyle name="_副本PBC-liab &amp; equity-II_附件5：评估、审计明细表（成本法）" xfId="5652"/>
    <cellStyle name="60% - 强调文字颜色 1 5 6" xfId="5653"/>
    <cellStyle name="_副本PBC-liab &amp; equity-II_科宁公司（成本法）" xfId="5654"/>
    <cellStyle name="_工程其他费用计算表" xfId="5655"/>
    <cellStyle name="0,0_x000d__x000a_NA_x000d__x000a_ 5 3" xfId="5656"/>
    <cellStyle name="千位分隔[0] 6 14" xfId="5657"/>
    <cellStyle name="_估值(DCF)尽职调查预测表(收益法)xin7.23_From Audrey to Norma" xfId="5658"/>
    <cellStyle name="99/12/31 4" xfId="5659"/>
    <cellStyle name="汇总 3 6" xfId="5660"/>
    <cellStyle name="_估值(DCF)尽职调查预测表(收益法)xin7.23_From Audrey to Norma 2" xfId="5661"/>
    <cellStyle name="_估值(DCF)尽职调查预测表(收益法)xin7.23_From Audrey to Norma_设备评估表(运宏)" xfId="5662"/>
    <cellStyle name="_估值(DCF)尽职调查预测表(收益法)xin7.23_From Audrey to Norma_设备评估表(运宏) 2" xfId="5663"/>
    <cellStyle name="Linked Cells 6 3 4" xfId="5664"/>
    <cellStyle name="_估值(DCF)尽职调查预测表(收益法)xin7.23_附件6：收益现值法评估明细表-Eunis" xfId="5665"/>
    <cellStyle name="Calc Currency (2) 2" xfId="5666"/>
    <cellStyle name="常规 15 5 2 4" xfId="5667"/>
    <cellStyle name="_估值(DCF)尽职调查预测表(收益法)xin7.23_附件6：收益现值法评估明细表-Eunis 2" xfId="5668"/>
    <cellStyle name="强调文字颜色 1 6 2 3" xfId="5669"/>
    <cellStyle name="Calc Currency (2) 2 2" xfId="5670"/>
    <cellStyle name="_估值(DCF)尽职调查预测表(收益法)xin7.23_附件6：收益现值法评估明细表-Eunis_设备评估表(运宏)" xfId="5671"/>
    <cellStyle name="差_张家口主要设备询价表 18" xfId="5672"/>
    <cellStyle name="_折线系数" xfId="5673"/>
    <cellStyle name="_估值(DCF)尽职调查预测表(收益法)xin7.23_附件6：收益现值法评估明细表-Eunis_设备评估表(运宏) 2" xfId="5674"/>
    <cellStyle name="_估值(DCF)尽职调查预测表(收益法)xin7.23_设备评估表(运宏)" xfId="5675"/>
    <cellStyle name="Linked Cells 5 3" xfId="5676"/>
    <cellStyle name="_估值(DCF)尽职调查预测表(收益法)xin7.23_设备评估表(运宏) 2" xfId="5677"/>
    <cellStyle name="计算 2 4 4" xfId="5678"/>
    <cellStyle name="60% - 强调文字颜色 2 2 14" xfId="5679"/>
    <cellStyle name="_固定资产评估明细表" xfId="5680"/>
    <cellStyle name="千位分隔[0] 2 3 14" xfId="5681"/>
    <cellStyle name="60% - 强调文字颜色 2 2 14 2" xfId="5682"/>
    <cellStyle name="_固定资产评估明细表 2" xfId="5683"/>
    <cellStyle name="_贵州森普土地" xfId="5684"/>
    <cellStyle name="_国电双辽发电厂1019(feng)调整一年内到期长期借款" xfId="5685"/>
    <cellStyle name="千位分隔 2 2 4 9" xfId="5686"/>
    <cellStyle name="_国电双辽发电公司1011" xfId="5687"/>
    <cellStyle name="_国电双辽发电公司1011_附件5：评估、审计明细表（成本法）" xfId="5688"/>
    <cellStyle name="_国电双辽发电公司1020(定)" xfId="5689"/>
    <cellStyle name="_国电双辽发电公司1020(定)_附件5：评估、审计明细表（成本法）" xfId="5690"/>
    <cellStyle name="注释 2 4 5" xfId="5691"/>
    <cellStyle name="Input [yellow] 14" xfId="5692"/>
    <cellStyle name="_国电双辽发电公司1020(定)_科宁公司（成本法）" xfId="5693"/>
    <cellStyle name="_国旅估值调查表（旅游与免税销售）20061026_科宁公司（成本法）" xfId="5694"/>
    <cellStyle name="_海航集团--航空公司评估表格(填表版）1" xfId="5695"/>
    <cellStyle name="60% - 强调文字颜色 5 3 3 3" xfId="5696"/>
    <cellStyle name="注释 2 2 13" xfId="5697"/>
    <cellStyle name="_海航集团--航空公司评估表格(填表版）1_科宁公司（成本法）" xfId="5698"/>
    <cellStyle name="_海门支行办公楼成本法案例计算" xfId="5699"/>
    <cellStyle name="_海门支行办公楼成本法案例计算 2" xfId="5700"/>
    <cellStyle name="40% - 强调文字颜色 2 2 8" xfId="5701"/>
    <cellStyle name="_海南收入成本预测" xfId="5702"/>
    <cellStyle name="Comma[2] 2 2" xfId="5703"/>
    <cellStyle name="20% - 强调文字颜色 1 2 3" xfId="5704"/>
    <cellStyle name="20% - 强调文字颜色 1 2 2 2" xfId="5705"/>
    <cellStyle name="40% - 强调文字颜色 2 2 7 2" xfId="5706"/>
    <cellStyle name="公司标准表 3 4" xfId="5707"/>
    <cellStyle name="_海南收入成本预测_附件5：评估、审计明细表（成本法）" xfId="5708"/>
    <cellStyle name="Normal - Style1 8 4" xfId="5709"/>
    <cellStyle name="20% - 强调文字颜色 4 4 3" xfId="5710"/>
    <cellStyle name="SAPBEXstdData" xfId="5711"/>
    <cellStyle name="_烟台渤海轮渡现金流预测061121下午_From Audrey to Norma" xfId="5712"/>
    <cellStyle name="_海信北京成本法评估明细表09-430" xfId="5713"/>
    <cellStyle name="_汉元三九" xfId="5714"/>
    <cellStyle name="_汉元三九_科宁公司（成本法）" xfId="5715"/>
    <cellStyle name="20% - 强调文字颜色 6 12 2" xfId="5716"/>
    <cellStyle name="_江苏省建筑工程前期费用表 2 2" xfId="5717"/>
    <cellStyle name="_临沂中浮房屋土地申报表" xfId="5718"/>
    <cellStyle name="常规 10" xfId="5719"/>
    <cellStyle name="_x0004__评估明细表（修改）" xfId="5720"/>
    <cellStyle name="公司标准表 9 7" xfId="5721"/>
    <cellStyle name="千位分隔 5 2 2 2" xfId="5722"/>
    <cellStyle name="标题 4 4 2 2 2" xfId="5723"/>
    <cellStyle name="_评估明细表样表(中发）" xfId="5724"/>
    <cellStyle name="常规 42 4 2 2" xfId="5725"/>
    <cellStyle name="_应收账款账龄_AC00-E-0706" xfId="5726"/>
    <cellStyle name="60% - 强调文字颜色 6 7" xfId="5727"/>
    <cellStyle name="_三河成本法1期20060721" xfId="5728"/>
    <cellStyle name="Calc Currency (0) 6 3" xfId="5729"/>
    <cellStyle name="Accent6 - 60%" xfId="5730"/>
    <cellStyle name="_三九集团收益法调查表（2006年9月）" xfId="5731"/>
    <cellStyle name="_三九集团收益法调查表（2006年9月）_附件5：评估、审计明细表（成本法）" xfId="5732"/>
    <cellStyle name="_三九集团收益法调查表（九恒2006年8月）_附件5：评估、审计明细表（成本法）" xfId="5733"/>
    <cellStyle name="千位分隔[0] 2 3 3 3" xfId="5734"/>
    <cellStyle name="_三九集团收益法调查表（九恒2006年8月）_科宁公司（成本法）" xfId="5735"/>
    <cellStyle name="60% - 强调文字颜色 1 2 6 3" xfId="5736"/>
    <cellStyle name="_三九集团收益法调查表2006三九医贸1103_附件5：评估、审计明细表（成本法）" xfId="5737"/>
    <cellStyle name="Linked Cells 3 3 2" xfId="5738"/>
    <cellStyle name="Percent [0.00%] 2" xfId="5739"/>
    <cellStyle name="_山阴县安荣乡煤矿资产评估申报表" xfId="5740"/>
    <cellStyle name="40% - 强调文字颜色 6 3 5 2 2" xfId="5741"/>
    <cellStyle name="KPMG Heading 2" xfId="5742"/>
    <cellStyle name="_上市公司名单" xfId="5743"/>
    <cellStyle name="标题 3 4 4" xfId="5744"/>
    <cellStyle name="Linked Cells 4 8" xfId="5745"/>
    <cellStyle name="_审定报表(初稿）OK" xfId="5746"/>
    <cellStyle name="常规 9 2 2 2 2 2 2" xfId="5747"/>
    <cellStyle name="强调文字颜色 1 6 5" xfId="5748"/>
    <cellStyle name="40% - 强调文字颜色 1 3 2 2 2 2 2" xfId="5749"/>
    <cellStyle name="_审定报表(初稿）OK_科宁公司（成本法）" xfId="5750"/>
    <cellStyle name="20% - 强调文字颜色 1 2 3 3 2" xfId="5751"/>
    <cellStyle name="链接单元格 12 2" xfId="5752"/>
    <cellStyle name="注释 2 2 11" xfId="5753"/>
    <cellStyle name="常规 8 5 3" xfId="5754"/>
    <cellStyle name="_审计评估联合申报明细表－GG" xfId="5755"/>
    <cellStyle name="常规 33 8" xfId="5756"/>
    <cellStyle name="_审计评估联合申报明细表－GG 2" xfId="5757"/>
    <cellStyle name="Column$Headings 4 3" xfId="5758"/>
    <cellStyle name="强调文字颜色 6 2 3" xfId="5759"/>
    <cellStyle name="_审计调查表.V3" xfId="5760"/>
    <cellStyle name="注释 7 23" xfId="5761"/>
    <cellStyle name="注释 7 18" xfId="5762"/>
    <cellStyle name="强调文字颜色 6 2 3 2" xfId="5763"/>
    <cellStyle name="_审计调查表.V3 2" xfId="5764"/>
    <cellStyle name="强调文字颜色 6 2 3 2 2" xfId="5765"/>
    <cellStyle name="_审计调查表.V3 2 2" xfId="5766"/>
    <cellStyle name="千位分隔[0] 5 13" xfId="5767"/>
    <cellStyle name="_泰山玻纤现金流预测061210_From Audrey to Norma" xfId="5768"/>
    <cellStyle name="0,0_x000d__x000a_NA_x000d__x000a_ 4" xfId="5769"/>
    <cellStyle name="_泰山玻纤现金流预测061210_From Audrey to Norma 2" xfId="5770"/>
    <cellStyle name="Linked Cells 6 3" xfId="5771"/>
    <cellStyle name="_泰山玻纤现金流预测061210_From Audrey to Norma_设备评估表(运宏)" xfId="5772"/>
    <cellStyle name="Linked Cells 6 3 2" xfId="5773"/>
    <cellStyle name="_泰山玻纤现金流预测061210_From Audrey to Norma_设备评估表(运宏) 2" xfId="5774"/>
    <cellStyle name="_泰山玻纤现金流预测061210_Intercom" xfId="5775"/>
    <cellStyle name="_泰山玻纤现金流预测061210_Intercom 2" xfId="5776"/>
    <cellStyle name="强调文字颜色 1 2 7 3" xfId="5777"/>
    <cellStyle name="_泰山玻纤现金流预测061210_Intercom_设备评估表(运宏)" xfId="5778"/>
    <cellStyle name="_泰山玻纤现金流预测061210_Intercom_设备评估表(运宏) 2" xfId="5779"/>
    <cellStyle name="40% - 强调文字颜色 4 2 20 2" xfId="5780"/>
    <cellStyle name="40% - 强调文字颜色 4 2 15 2" xfId="5781"/>
    <cellStyle name="SAPBEXstdItem" xfId="5782"/>
    <cellStyle name="_泰山玻纤现金流预测061210_附件6：收益现值法评估明细表-Eunis" xfId="5783"/>
    <cellStyle name="20% - 强调文字颜色 2 11" xfId="5784"/>
    <cellStyle name="60% - 强调文字颜色 4 13" xfId="5785"/>
    <cellStyle name="强调文字颜色 1 2 5" xfId="5786"/>
    <cellStyle name="_泰山玻纤现金流预测061210_附件6：收益现值法评估明细表-Eunis_设备评估表(运宏)" xfId="5787"/>
    <cellStyle name="40% - 强调文字颜色 3 12" xfId="5788"/>
    <cellStyle name="20% - 强调文字颜色 6 2 15" xfId="5789"/>
    <cellStyle name="20% - 强调文字颜色 6 2 20" xfId="5790"/>
    <cellStyle name="标题 4 3 2 3" xfId="5791"/>
    <cellStyle name="20% - 强调文字颜色 2 11 2" xfId="5792"/>
    <cellStyle name="千位分隔 4 2 3" xfId="5793"/>
    <cellStyle name="60% - 强调文字颜色 4 13 2" xfId="5794"/>
    <cellStyle name="强调文字颜色 1 2 5 2" xfId="5795"/>
    <cellStyle name="_泰山玻纤现金流预测061210_附件6：收益现值法评估明细表-Eunis_设备评估表(运宏) 2" xfId="5796"/>
    <cellStyle name="40% - 强调文字颜色 3 12 2" xfId="5797"/>
    <cellStyle name="_泰山玻纤现金流预测061210_设备评估表(运宏) 2" xfId="5798"/>
    <cellStyle name="40% - 强调文字颜色 6 3 3" xfId="5799"/>
    <cellStyle name="好 3 4 3" xfId="5800"/>
    <cellStyle name="60% - 强调文字颜色 2 20 2" xfId="5801"/>
    <cellStyle name="60% - 强调文字颜色 2 15 2" xfId="5802"/>
    <cellStyle name="40% - 强调文字颜色 1 14 2" xfId="5803"/>
    <cellStyle name="_土地收益法计算表" xfId="5804"/>
    <cellStyle name="40% - 强调文字颜色 1 3 2 4" xfId="5805"/>
    <cellStyle name="检查单元格 2 5 5" xfId="5806"/>
    <cellStyle name="常规 9 2 2 4" xfId="5807"/>
    <cellStyle name="_文函专递0211-施工企业调查表（附件） 2 2" xfId="5808"/>
    <cellStyle name="_五凌电力现金流计算表20060916_科宁公司（成本法）" xfId="5809"/>
    <cellStyle name="_销售公司设备类底稿" xfId="5810"/>
    <cellStyle name="常规 2 12 7" xfId="5811"/>
    <cellStyle name="20% - 强调文字颜色 3 2 2 2 2" xfId="5812"/>
    <cellStyle name="_新准则评估明细表 2" xfId="5813"/>
    <cellStyle name="_新准则评估明细表 2 2" xfId="5814"/>
    <cellStyle name="千位分隔 8 10" xfId="5815"/>
    <cellStyle name="_雅安三九中药材科技产业化有限公司收益法调查表（2006年9月）" xfId="5816"/>
    <cellStyle name="20% - 强调文字颜色 2 12" xfId="5817"/>
    <cellStyle name="60% - 强调文字颜色 4 14" xfId="5818"/>
    <cellStyle name="常规 8 6 2 2" xfId="5819"/>
    <cellStyle name="强调文字颜色 1 2 6" xfId="5820"/>
    <cellStyle name="40% - 强调文字颜色 3 13" xfId="5821"/>
    <cellStyle name="_雅安三九中药材科技产业化有限公司收益法调查表（2006年9月）_科宁公司（成本法）" xfId="5822"/>
    <cellStyle name="60% 吭 强调文字颜色 6 2 2" xfId="5823"/>
    <cellStyle name="_烟台渤海轮渡现金流预测061121下午" xfId="5824"/>
    <cellStyle name="60% 吭 强调文字颜色 6 2 2 2" xfId="5825"/>
    <cellStyle name="_烟台渤海轮渡现金流预测061121下午 2" xfId="5826"/>
    <cellStyle name="20% - 强调文字颜色 5 4 4" xfId="5827"/>
    <cellStyle name="Normal - Style1 8 4 2" xfId="5828"/>
    <cellStyle name="20% - 强调文字颜色 4 4 3 2" xfId="5829"/>
    <cellStyle name="Percent [2] 2 10" xfId="5830"/>
    <cellStyle name="_烟台渤海轮渡现金流预测061121下午_From Audrey to Norma 2" xfId="5831"/>
    <cellStyle name="40% - 强调文字颜色 4 2 7" xfId="5832"/>
    <cellStyle name="_烟台渤海轮渡现金流预测061121下午_From Audrey to Norma_设备评估表(运宏)" xfId="5833"/>
    <cellStyle name="20% - 强调文字颜色 3 2 2" xfId="5834"/>
    <cellStyle name="_烟台渤海轮渡现金流预测061121下午_Intercom" xfId="5835"/>
    <cellStyle name="解释性文本 4 3 3" xfId="5836"/>
    <cellStyle name="_烟台渤海轮渡现金流预测061121下午_Intercom 2" xfId="5837"/>
    <cellStyle name="标题 3 2 5 2" xfId="5838"/>
    <cellStyle name="Linked Cells 2 9 2" xfId="5839"/>
    <cellStyle name="_烟台渤海轮渡现金流预测061121下午_Intercom_设备评估表(运宏)" xfId="5840"/>
    <cellStyle name="标题 3 2 5 2 2" xfId="5841"/>
    <cellStyle name="_烟台渤海轮渡现金流预测061121下午_Intercom_设备评估表(运宏) 2" xfId="5842"/>
    <cellStyle name="20% - 强调文字颜色 5 2 14" xfId="5843"/>
    <cellStyle name="链接单元格 4 3" xfId="5844"/>
    <cellStyle name="_烟台渤海轮渡现金流预测061121下午_附件6：收益现值法评估明细表-Eunis" xfId="5845"/>
    <cellStyle name="链接单元格 4 3 2" xfId="5846"/>
    <cellStyle name="_烟台渤海轮渡现金流预测061121下午_附件6：收益现值法评估明细表-Eunis 2" xfId="5847"/>
    <cellStyle name="常规 15 3 2 2" xfId="5848"/>
    <cellStyle name="常规 20 3 2 2" xfId="5849"/>
    <cellStyle name="_烟台渤海轮渡现金流预测061121下午_设备评估表(运宏) 2" xfId="5850"/>
    <cellStyle name="_一立资产评估申报表29A" xfId="5851"/>
    <cellStyle name="20% - 强调文字颜色 2 2 4 2 2" xfId="5852"/>
    <cellStyle name="Calc Currency (0) 8 2" xfId="5853"/>
    <cellStyle name="_医股合并口径现金流预测1217（调整9-12月）" xfId="5854"/>
    <cellStyle name="Input Cells 3 7 3" xfId="5855"/>
    <cellStyle name="20% - 强调文字颜色 2 3 2 2 2 2 2" xfId="5856"/>
    <cellStyle name="_营销公司电信项目资产评估调查表改版（收益法）-营销公司2006.4.30" xfId="5857"/>
    <cellStyle name="_营销公司电信项目资产评估调查表改版（收益法）-营销公司2006.4.30_From Audrey to Norma_设备评估表(运宏)" xfId="5858"/>
    <cellStyle name="_营销公司电信项目资产评估调查表改版（收益法）-营销公司2006.4.30_From Audrey to Norma_设备评估表(运宏) 2" xfId="5859"/>
    <cellStyle name="常规 3 5 2 2" xfId="5860"/>
    <cellStyle name="_营销公司电信项目资产评估调查表改版（收益法）-营销公司2006.4.30_Intercom" xfId="5861"/>
    <cellStyle name="_营销公司电信项目资产评估调查表改版（收益法）-营销公司2006.4.30_Intercom 2" xfId="5862"/>
    <cellStyle name="_营销公司电信项目资产评估调查表改版（收益法）-营销公司2006.4.30_Intercom_设备评估表(运宏)" xfId="5863"/>
    <cellStyle name="20% - 强调文字颜色 1 3 2 2 2 3" xfId="5864"/>
    <cellStyle name="_营销公司电信项目资产评估调查表改版（收益法）-营销公司2006.4.30_Intercom_设备评估表(运宏) 2" xfId="5865"/>
    <cellStyle name="输入 3 2 2" xfId="5866"/>
    <cellStyle name="_营销公司电信项目资产评估调查表改版（收益法）-营销公司2006.4.30_附件6：收益现值法评估明细表-Eunis" xfId="5867"/>
    <cellStyle name="RevList 6 4" xfId="5868"/>
    <cellStyle name="60% - 强调文字颜色 5 2 10 2" xfId="5869"/>
    <cellStyle name="60% - 强调文字颜色 2 2 19" xfId="5870"/>
    <cellStyle name="20% - 强调文字颜色 1 3 2 2 4" xfId="5871"/>
    <cellStyle name="60% - 强调文字颜色 2 2 19 2" xfId="5872"/>
    <cellStyle name="RevList 6 4 2" xfId="5873"/>
    <cellStyle name="常规 16 3 3" xfId="5874"/>
    <cellStyle name="输入 3 2 2 2" xfId="5875"/>
    <cellStyle name="_营销公司电信项目资产评估调查表改版（收益法）-营销公司2006.4.30_附件6：收益现值法评估明细表-Eunis 2" xfId="5876"/>
    <cellStyle name="_营销公司电信项目资产评估调查表改版（收益法）-营销公司2006.4.30_附件6：收益现值法评估明细表-Eunis_设备评估表(运宏)" xfId="5877"/>
    <cellStyle name="_营销公司电信项目资产评估调查表改版（收益法）-营销公司2006.4.30_附件6：收益现值法评估明细表-Eunis_设备评估表(运宏) 2" xfId="5878"/>
    <cellStyle name="_营销公司电信项目资产评估调查表改版（收益法）-营销公司2006.4.30_设备评估表(运宏)" xfId="5879"/>
    <cellStyle name="_应收帐款自查表_AC00-E-0706" xfId="5880"/>
    <cellStyle name="Normal - Style1 3 9" xfId="5881"/>
    <cellStyle name="差_案例1-掘进机 9" xfId="5882"/>
    <cellStyle name="_应收帐款自查表_AC00-E-0706_AC00-F-080930" xfId="5883"/>
    <cellStyle name="_应收帐款自查表_AC00-F-080930" xfId="5884"/>
    <cellStyle name="_应收账款账龄" xfId="5885"/>
    <cellStyle name="百分比 3 4" xfId="5886"/>
    <cellStyle name="Calc Currency (0) 13" xfId="5887"/>
    <cellStyle name="好 2 2 2 2" xfId="5888"/>
    <cellStyle name="注释 6 8 5" xfId="5889"/>
    <cellStyle name="注释 5 20" xfId="5890"/>
    <cellStyle name="注释 5 15" xfId="5891"/>
    <cellStyle name="_应收账款账龄_AC00-E-0706_AC00-F-080930" xfId="5892"/>
    <cellStyle name="20% - 强调文字颜色 6 2 13" xfId="5893"/>
    <cellStyle name="_云南案例计算" xfId="5894"/>
    <cellStyle name="超链接 2 3 7" xfId="5895"/>
    <cellStyle name="差 11" xfId="5896"/>
    <cellStyle name="_云南案例计算 2" xfId="5897"/>
    <cellStyle name="_在建工程表格修改" xfId="5898"/>
    <cellStyle name="_在建工程表格修改 2" xfId="5899"/>
    <cellStyle name="_在建工程表格修改 2 2" xfId="5900"/>
    <cellStyle name="_折线系数 2" xfId="5901"/>
    <cellStyle name="20% - 强调文字颜色 5 2 4 3" xfId="5902"/>
    <cellStyle name="40% - 强调文字颜色 4 8" xfId="5903"/>
    <cellStyle name="链接单元格 3 6 2" xfId="5904"/>
    <cellStyle name="60% - 强调文字颜色 4 3 2 4" xfId="5905"/>
    <cellStyle name="Euro 25" xfId="5906"/>
    <cellStyle name="40% - 强调文字颜色 3 2 6 2 2" xfId="5907"/>
    <cellStyle name="_折线系数_From Audrey to Norma" xfId="5908"/>
    <cellStyle name="_折线系数_From Audrey to Norma_设备评估表(运宏)" xfId="5909"/>
    <cellStyle name="c_1028ERP明细估值(DCF)尽职调查表(金嗓子)" xfId="5910"/>
    <cellStyle name="_折线系数_From Audrey to Norma_设备评估表(运宏) 2" xfId="5911"/>
    <cellStyle name="20% - 强调文字颜色 4 3 5 4" xfId="5912"/>
    <cellStyle name="_折线系数_Intercom" xfId="5913"/>
    <cellStyle name="Collegamento ipertestuale 2 2" xfId="5914"/>
    <cellStyle name="40% - 强调文字颜色 3 2 5" xfId="5915"/>
    <cellStyle name="_折线系数_Intercom_设备评估表(运宏)" xfId="5916"/>
    <cellStyle name="40% - 强调文字颜色 3 2 5 2" xfId="5917"/>
    <cellStyle name="_折线系数_Intercom_设备评估表(运宏) 2" xfId="5918"/>
    <cellStyle name="Percent [2] 2 5" xfId="5919"/>
    <cellStyle name="Normal - Style1 2 2 4 2" xfId="5920"/>
    <cellStyle name="_折线系数_附件6：收益现值法评估明细表-Eunis_设备评估表(运宏) 2" xfId="5921"/>
    <cellStyle name="_折线系数_设备评估表(运宏)" xfId="5922"/>
    <cellStyle name="RevList 3 6 5" xfId="5923"/>
    <cellStyle name="_中铁房屋底稿" xfId="5924"/>
    <cellStyle name="60% - 强调文字颜色 1 5 3 2" xfId="5925"/>
    <cellStyle name="20% - 强调文字颜色 5 7 3" xfId="5926"/>
    <cellStyle name="_宗申现金流预测060723" xfId="5927"/>
    <cellStyle name="_宗申现金流预测060723 2" xfId="5928"/>
    <cellStyle name="_宗申现金流预测060723_From Audrey to Norma" xfId="5929"/>
    <cellStyle name="_宗申现金流预测060723_From Audrey to Norma 2" xfId="5930"/>
    <cellStyle name="强调文字颜色 1 30" xfId="5931"/>
    <cellStyle name="强调文字颜色 1 25" xfId="5932"/>
    <cellStyle name="_宗申现金流预测060723_From Audrey to Norma_设备评估表(运宏)" xfId="5933"/>
    <cellStyle name="强调文字颜色 1 30 2" xfId="5934"/>
    <cellStyle name="强调文字颜色 1 3 3 3" xfId="5935"/>
    <cellStyle name="强调文字颜色 1 25 2" xfId="5936"/>
    <cellStyle name="_宗申现金流预测060723_From Audrey to Norma_设备评估表(运宏) 2" xfId="5937"/>
    <cellStyle name="_宗申现金流预测060723_Intercom" xfId="5938"/>
    <cellStyle name="_宗申现金流预测060723_Intercom_设备评估表(运宏)" xfId="5939"/>
    <cellStyle name="差_案例1-掘进机 12" xfId="5940"/>
    <cellStyle name="_宗申现金流预测060723_Intercom_设备评估表(运宏) 2" xfId="5941"/>
    <cellStyle name="标题 6 2 3" xfId="5942"/>
    <cellStyle name="汇总 11 2" xfId="5943"/>
    <cellStyle name="20% - 强调文字颜色 3 2 4 4" xfId="5944"/>
    <cellStyle name="常规 4 13 3" xfId="5945"/>
    <cellStyle name="强调文字颜色 4 11" xfId="5946"/>
    <cellStyle name="_宗申现金流预测060723_附件6：收益现值法评估明细表-Eunis" xfId="5947"/>
    <cellStyle name="汇总 10 2" xfId="5948"/>
    <cellStyle name="20% - 强调文字颜色 3 2 3 4" xfId="5949"/>
    <cellStyle name="_宗申现金流预测060723_附件6：收益现值法评估明细表-Eunis 2" xfId="5950"/>
    <cellStyle name="警告文本 2 5 3" xfId="5951"/>
    <cellStyle name="20% - 强调文字颜色 4 2 19" xfId="5952"/>
    <cellStyle name="{Comma [0]}" xfId="5953"/>
    <cellStyle name="常规 5 9" xfId="5954"/>
    <cellStyle name="{Date}" xfId="5955"/>
    <cellStyle name="per.style" xfId="5956"/>
    <cellStyle name="公司标准表 16 2" xfId="5957"/>
    <cellStyle name="60% - Accent4" xfId="5958"/>
    <cellStyle name="好_新准则报表－融辉2007-06-20 4" xfId="5959"/>
    <cellStyle name="{Month}" xfId="5960"/>
    <cellStyle name="{Month} 2" xfId="5961"/>
    <cellStyle name="{Month} 2 2" xfId="5962"/>
    <cellStyle name="Input Cells 8 8 2" xfId="5963"/>
    <cellStyle name="{Percent}" xfId="5964"/>
    <cellStyle name="{Percent} 2" xfId="5965"/>
    <cellStyle name="{Percent} 2 2" xfId="5966"/>
    <cellStyle name="40% - 强调文字颜色 4 6 2 3" xfId="5967"/>
    <cellStyle name="{Thousand [0]}" xfId="5968"/>
    <cellStyle name="20% - 强调文字颜色 2 2 14" xfId="5969"/>
    <cellStyle name="{Thousand [0]} 2" xfId="5970"/>
    <cellStyle name="Currency$[2] 2 2 3" xfId="5971"/>
    <cellStyle name="20% - 强调文字颜色 2 2 14 2" xfId="5972"/>
    <cellStyle name="{Thousand [0]} 2 2" xfId="5973"/>
    <cellStyle name="60% - 强调文字颜色 5 2 2 4" xfId="5974"/>
    <cellStyle name="适中 3" xfId="5975"/>
    <cellStyle name="{Thousand}" xfId="5976"/>
    <cellStyle name="Grey 25" xfId="5977"/>
    <cellStyle name="Fixed 2" xfId="5978"/>
    <cellStyle name="40% - 强调文字颜色 3 3 5 2 2" xfId="5979"/>
    <cellStyle name="Fixed 2 2" xfId="5980"/>
    <cellStyle name="适中 3 2" xfId="5981"/>
    <cellStyle name="{Thousand} 2" xfId="5982"/>
    <cellStyle name="适中 3 2 2" xfId="5983"/>
    <cellStyle name="{Thousand} 2 2" xfId="5984"/>
    <cellStyle name="40% - 强调文字颜色 4 2 6 2" xfId="5985"/>
    <cellStyle name="常规 2 2 5 4" xfId="5986"/>
    <cellStyle name="£ BP" xfId="5987"/>
    <cellStyle name="输出 3 8" xfId="5988"/>
    <cellStyle name="¥ JY" xfId="5989"/>
    <cellStyle name="常规 42 6 3" xfId="5990"/>
    <cellStyle name="=C:\WINDOWS\SYSTEM32\COMMAND.COM" xfId="5991"/>
    <cellStyle name="0,0_x000a__x000a_NA_x000a__x000a_" xfId="5992"/>
    <cellStyle name="千位分隔 6 6" xfId="5993"/>
    <cellStyle name="20% - 强调文字颜色 6 18 2" xfId="5994"/>
    <cellStyle name="20% - 强调文字颜色 6 23 2" xfId="5995"/>
    <cellStyle name="0,0_x000a__x000a_NA_x000a__x000a_ 3" xfId="5996"/>
    <cellStyle name="0,0_x000a__x000a_NA_x000a__x000a_ 4" xfId="5997"/>
    <cellStyle name="好_山西煤炭进出口集团左权鑫顺煤业有限公司资产评估表 6 2" xfId="5998"/>
    <cellStyle name="差 7" xfId="5999"/>
    <cellStyle name="0,0_x000d__x000a_NA_x000d__x000a_" xfId="6000"/>
    <cellStyle name="Linked Cells 15 3" xfId="6001"/>
    <cellStyle name="Linked Cells 20 3" xfId="6002"/>
    <cellStyle name="0,0_x000d__x000a_NA_x000d__x000a_ 11" xfId="6003"/>
    <cellStyle name="Linked Cells 15 4" xfId="6004"/>
    <cellStyle name="0,0_x000d__x000a_NA_x000d__x000a_ 12" xfId="6005"/>
    <cellStyle name="0,0_x000d__x000a_NA_x000d__x000a_ 14" xfId="6006"/>
    <cellStyle name="0,0_x000d__x000a_NA_x000d__x000a_ 16" xfId="6007"/>
    <cellStyle name="0,0_x000d__x000a_NA_x000d__x000a_ 21" xfId="6008"/>
    <cellStyle name="RevList 3 3 3 2" xfId="6009"/>
    <cellStyle name="40% - 强调文字颜色 6 8 3" xfId="6010"/>
    <cellStyle name="40% - 强调文字颜色 1 19 2" xfId="6011"/>
    <cellStyle name="40% - 强调文字颜色 1 24 2" xfId="6012"/>
    <cellStyle name="0,0_x000d__x000a_NA_x000d__x000a_ 17" xfId="6013"/>
    <cellStyle name="0,0_x000d__x000a_NA_x000d__x000a_ 22" xfId="6014"/>
    <cellStyle name="公司标准表_设备案例安装费用计算" xfId="6015"/>
    <cellStyle name="0,0_x000d__x000a_NA_x000d__x000a_ 19" xfId="6016"/>
    <cellStyle name="0,0_x000d__x000a_NA_x000d__x000a_ 24" xfId="6017"/>
    <cellStyle name="差 7 2" xfId="6018"/>
    <cellStyle name="0,0_x000d__x000a_NA_x000d__x000a_ 2" xfId="6019"/>
    <cellStyle name="Percent[0] 2 11" xfId="6020"/>
    <cellStyle name="注释 2 9 4" xfId="6021"/>
    <cellStyle name="差 7 2 2" xfId="6022"/>
    <cellStyle name="0,0_x000d__x000a_NA_x000d__x000a_ 2 2" xfId="6023"/>
    <cellStyle name="0,0_x000d__x000a_NA_x000d__x000a_ 2 2 2" xfId="6024"/>
    <cellStyle name="20% - 强调文字颜色 2 17" xfId="6025"/>
    <cellStyle name="20% - 强调文字颜色 2 22" xfId="6026"/>
    <cellStyle name="60% - 强调文字颜色 4 24" xfId="6027"/>
    <cellStyle name="60% - 强调文字颜色 4 19" xfId="6028"/>
    <cellStyle name="常规 12 3 2 3" xfId="6029"/>
    <cellStyle name="40% - 强调文字颜色 3 23" xfId="6030"/>
    <cellStyle name="40% - 强调文字颜色 3 18" xfId="6031"/>
    <cellStyle name="Percent[0] 2 12" xfId="6032"/>
    <cellStyle name="注释 2 9 5" xfId="6033"/>
    <cellStyle name="0,0_x000d__x000a_NA_x000d__x000a_ 2 3" xfId="6034"/>
    <cellStyle name="0,0_x000d__x000a_NA_x000d__x000a_ 25" xfId="6035"/>
    <cellStyle name="0,0_x000d__x000a_NA_x000d__x000a_ 30" xfId="6036"/>
    <cellStyle name="PrePop Currency (0) 2" xfId="6037"/>
    <cellStyle name="RevList 4 10 2" xfId="6038"/>
    <cellStyle name="20% - 强调文字颜色 5 8 2" xfId="6039"/>
    <cellStyle name="0,0_x000d__x000a_NA_x000d__x000a_ 26" xfId="6040"/>
    <cellStyle name="60% - 强调文字颜色 1 5 4 2" xfId="6041"/>
    <cellStyle name="20% - 强调文字颜色 5 8 3" xfId="6042"/>
    <cellStyle name="差 7 3" xfId="6043"/>
    <cellStyle name="0,0_x000d__x000a_NA_x000d__x000a_ 3" xfId="6044"/>
    <cellStyle name="0,0_x000d__x000a_NA_x000d__x000a_ 3 2 3" xfId="6045"/>
    <cellStyle name="Currency0" xfId="6046"/>
    <cellStyle name="0,0_x000d__x000a_NA_x000d__x000a_ 3 3" xfId="6047"/>
    <cellStyle name="0,0_x000d__x000a_NA_x000d__x000a_ 3 3 2" xfId="6048"/>
    <cellStyle name="Currency1" xfId="6049"/>
    <cellStyle name="0,0_x000d__x000a_NA_x000d__x000a_ 3 4" xfId="6050"/>
    <cellStyle name="0,0_x000d__x000a_NA_x000d__x000a_ 3 6" xfId="6051"/>
    <cellStyle name="标题 2 5" xfId="6052"/>
    <cellStyle name="0,0_x000d__x000a_NA_x000d__x000a_ 30 2" xfId="6053"/>
    <cellStyle name="PrePop Currency (0) 2 2" xfId="6054"/>
    <cellStyle name="20% - 强调文字颜色 5 8 2 2" xfId="6055"/>
    <cellStyle name="0,0_x000d__x000a_NA_x000d__x000a_ 4 2" xfId="6056"/>
    <cellStyle name="0,0_x000d__x000a_NA_x000d__x000a_ 4 2 2" xfId="6057"/>
    <cellStyle name="0,0_x000d__x000a_NA_x000d__x000a_ 4 3" xfId="6058"/>
    <cellStyle name="60% - 强调文字颜色 4 8 2 2" xfId="6059"/>
    <cellStyle name="0,0_x000d__x000a_NA_x000d__x000a_ 4 4" xfId="6060"/>
    <cellStyle name="0,0_x000d__x000a_NA_x000d__x000a_ 4 7" xfId="6061"/>
    <cellStyle name="0,0_x000d__x000a_NA_x000d__x000a_ 5" xfId="6062"/>
    <cellStyle name="0,0_x000d__x000a_NA_x000d__x000a_ 5 2" xfId="6063"/>
    <cellStyle name="0,0_x000d__x000a_NA_x000d__x000a_ 5 2 2" xfId="6064"/>
    <cellStyle name="0,0_x000d__x000a_NA_x000d__x000a_ 5 4" xfId="6065"/>
    <cellStyle name="0,0_x000d__x000a_NA_x000d__x000a_ 5 5" xfId="6066"/>
    <cellStyle name="0,0_x000d__x000a_NA_x000d__x000a_ 5 6" xfId="6067"/>
    <cellStyle name="20% - 强调文字颜色 4 13 2" xfId="6068"/>
    <cellStyle name="常规 10 22 2" xfId="6069"/>
    <cellStyle name="60% - 强调文字颜色 6 20 2" xfId="6070"/>
    <cellStyle name="60% - 强调文字颜色 6 15 2" xfId="6071"/>
    <cellStyle name="Input Cells 6 2" xfId="6072"/>
    <cellStyle name="40% - 强调文字颜色 5 14 2" xfId="6073"/>
    <cellStyle name="0,0_x000d__x000a_NA_x000d__x000a_ 6" xfId="6074"/>
    <cellStyle name="0,0_x000d__x000a_NA_x000d__x000a_ 6 2" xfId="6075"/>
    <cellStyle name="0,0_x000d__x000a_NA_x000d__x000a_ 6 4" xfId="6076"/>
    <cellStyle name="常规 9 2 4 2 2" xfId="6077"/>
    <cellStyle name="40% - 强调文字颜色 1 3 4 2 2" xfId="6078"/>
    <cellStyle name="常规 5 2 7 4 2" xfId="6079"/>
    <cellStyle name="注释 9 2 3" xfId="6080"/>
    <cellStyle name="20% - 强调文字颜色 6 2 3 2 2" xfId="6081"/>
    <cellStyle name="0,0_x000d__x000a_NA_x000d__x000a_ 6 5" xfId="6082"/>
    <cellStyle name="Input Cells 7 3 2 2" xfId="6083"/>
    <cellStyle name="0,0_x000d__x000a_NA_x000d__x000a_ 6 6" xfId="6084"/>
    <cellStyle name="0,0_x000d__x000a_NA_x000d__x000a_ 6 7" xfId="6085"/>
    <cellStyle name="0,0_x000d__x000a_NA_x000d__x000a_ 7" xfId="6086"/>
    <cellStyle name="0,0_x000d__x000a_NA_x000d__x000a_ 7 2" xfId="6087"/>
    <cellStyle name="0,0_x000d__x000a_NA_x000d__x000a_ 7 3" xfId="6088"/>
    <cellStyle name="注释 9 3 3" xfId="6089"/>
    <cellStyle name="20% - 强调文字颜色 6 2 3 3 2" xfId="6090"/>
    <cellStyle name="0,0_x000d__x000a_NA_x000d__x000a_ 7 5" xfId="6091"/>
    <cellStyle name="差_0270锡林郭勒公司资产评估表 2 2 2" xfId="6092"/>
    <cellStyle name="0,0_x000d__x000a_NA_x000d__x000a_ 7 6" xfId="6093"/>
    <cellStyle name="0,0_x000d__x000a_NA_x000d__x000a_ 8 3" xfId="6094"/>
    <cellStyle name="0,0_x000d__x000a_NA_x000d__x000a_ 8 5" xfId="6095"/>
    <cellStyle name="0,0_x000d__x000a_NA_x000d__x000a_ 9 3" xfId="6096"/>
    <cellStyle name="Linked Cells 2 11" xfId="6097"/>
    <cellStyle name="40% - 强调文字颜色 3 8 2 2" xfId="6098"/>
    <cellStyle name="0,0_x000d__x000a_NA_x000d__x000a_ 9 4" xfId="6099"/>
    <cellStyle name="0,0_x000d__x000a_NA_x000d__x000a_ 9 6" xfId="6100"/>
    <cellStyle name="输出 2 2 2" xfId="6101"/>
    <cellStyle name="0.0% 2 2" xfId="6102"/>
    <cellStyle name="0.00% 2 2" xfId="6103"/>
    <cellStyle name="常规 9 2 2 2 5" xfId="6104"/>
    <cellStyle name="00" xfId="6105"/>
    <cellStyle name="RevList 5 17 2" xfId="6106"/>
    <cellStyle name="RevList 5 22 2" xfId="6107"/>
    <cellStyle name="40% - 强调文字颜色 5 3 5 4" xfId="6108"/>
    <cellStyle name="强调文字颜色 4 6 5" xfId="6109"/>
    <cellStyle name="00 2 2" xfId="6110"/>
    <cellStyle name="1 4 2" xfId="6111"/>
    <cellStyle name="20% - 强调文字颜色 6 4 2 4" xfId="6112"/>
    <cellStyle name="千位分隔 7 2 11" xfId="6113"/>
    <cellStyle name="适中 2 4 4" xfId="6114"/>
    <cellStyle name="14" xfId="6115"/>
    <cellStyle name="千位分隔 7 2 15" xfId="6116"/>
    <cellStyle name="千位分隔 7 2 20" xfId="6117"/>
    <cellStyle name="18" xfId="6118"/>
    <cellStyle name="强调文字颜色 2 2 4" xfId="6119"/>
    <cellStyle name="20% - Accent3" xfId="6120"/>
    <cellStyle name="强调文字颜色 2 2 6" xfId="6121"/>
    <cellStyle name="20% - Accent5" xfId="6122"/>
    <cellStyle name="强调文字颜色 2 2 7" xfId="6123"/>
    <cellStyle name="20% - Accent6" xfId="6124"/>
    <cellStyle name="20% - 强调文字颜色 2 4 2 4" xfId="6125"/>
    <cellStyle name="20% - 强调文字颜걲 4" xfId="6126"/>
    <cellStyle name="常规 15 4 2 3" xfId="6127"/>
    <cellStyle name="Linked Cells 2 21" xfId="6128"/>
    <cellStyle name="Linked Cells 2 16" xfId="6129"/>
    <cellStyle name="20% - 强调文字颜걲 4 2" xfId="6130"/>
    <cellStyle name="常规 2 6 2 3" xfId="6131"/>
    <cellStyle name="常规 15 4 2 3 2" xfId="6132"/>
    <cellStyle name="Linked Cells 2 21 2" xfId="6133"/>
    <cellStyle name="Linked Cells 2 16 2" xfId="6134"/>
    <cellStyle name="20% - 强调文字颜걲 4 2 2" xfId="6135"/>
    <cellStyle name="常规 2 6 2 3 2" xfId="6136"/>
    <cellStyle name="20% - 强调文字颜걲 4 2 2 2" xfId="6137"/>
    <cellStyle name="comma-d 3 2 2" xfId="6138"/>
    <cellStyle name="Linked Cells 2 23" xfId="6139"/>
    <cellStyle name="Linked Cells 2 18" xfId="6140"/>
    <cellStyle name="20% - 强调文字颜걲 4 4" xfId="6141"/>
    <cellStyle name="20% - 强调文字颜色 1 11" xfId="6142"/>
    <cellStyle name="注释 5 2 7" xfId="6143"/>
    <cellStyle name="60% - 强调文字颜色 3 13" xfId="6144"/>
    <cellStyle name="40% - 强调文字颜色 2 12" xfId="6145"/>
    <cellStyle name="20% - 强调文字颜色 1 13" xfId="6146"/>
    <cellStyle name="60% - 强调文字颜色 3 20" xfId="6147"/>
    <cellStyle name="60% - 强调文字颜色 3 15" xfId="6148"/>
    <cellStyle name="40% - 强调文字颜色 2 14" xfId="6149"/>
    <cellStyle name="20% - 强调文字颜色 1 13 2" xfId="6150"/>
    <cellStyle name="60% - 强调文字颜色 3 20 2" xfId="6151"/>
    <cellStyle name="60% - 强调文字颜色 3 15 2" xfId="6152"/>
    <cellStyle name="40% - 强调文字颜色 2 14 2" xfId="6153"/>
    <cellStyle name="20% - 强调文字颜色 1 14 2" xfId="6154"/>
    <cellStyle name="60% - 强调文字颜色 3 21 2" xfId="6155"/>
    <cellStyle name="60% - 强调文字颜色 3 16 2" xfId="6156"/>
    <cellStyle name="常规 5 2 6 2 2" xfId="6157"/>
    <cellStyle name="40% - 强调文字颜色 2 15 2" xfId="6158"/>
    <cellStyle name="40% - 强调文字颜色 2 20 2" xfId="6159"/>
    <cellStyle name="常规 13 7 2" xfId="6160"/>
    <cellStyle name="20% - 强调文字颜色 1 16" xfId="6161"/>
    <cellStyle name="20% - 强调文字颜色 1 21" xfId="6162"/>
    <cellStyle name="60% - 强调文字颜色 3 23" xfId="6163"/>
    <cellStyle name="60% - 强调文字颜色 3 18" xfId="6164"/>
    <cellStyle name="40% - 强调文字颜色 2 17" xfId="6165"/>
    <cellStyle name="40% - 强调文字颜色 2 22" xfId="6166"/>
    <cellStyle name="20% - 强调文字颜色 6 2 2 2" xfId="6167"/>
    <cellStyle name="千位分隔 5 13" xfId="6168"/>
    <cellStyle name="20% - 强调文字颜色 1 16 2" xfId="6169"/>
    <cellStyle name="20% - 强调文字颜色 1 21 2" xfId="6170"/>
    <cellStyle name="60% - 强调文字颜色 3 23 2" xfId="6171"/>
    <cellStyle name="60% - 强调文字颜色 3 18 2" xfId="6172"/>
    <cellStyle name="40% - 强调文字颜色 2 17 2" xfId="6173"/>
    <cellStyle name="40% - 强调文字颜色 2 22 2" xfId="6174"/>
    <cellStyle name="注释 8 2 3" xfId="6175"/>
    <cellStyle name="20% - 强调文字颜色 6 2 2 2 2" xfId="6176"/>
    <cellStyle name="20% - 强调文字颜色 1 18" xfId="6177"/>
    <cellStyle name="20% - 强调文字颜色 1 23" xfId="6178"/>
    <cellStyle name="40% - 强调文字颜色 2 19" xfId="6179"/>
    <cellStyle name="40% - 强调文字颜色 2 24" xfId="6180"/>
    <cellStyle name="20% - 强调文字颜色 6 2 2 4" xfId="6181"/>
    <cellStyle name="20% - 强调文字颜色 1 18 2" xfId="6182"/>
    <cellStyle name="20% - 强调文字颜色 1 23 2" xfId="6183"/>
    <cellStyle name="40% - 强调文字颜色 2 19 2" xfId="6184"/>
    <cellStyle name="40% - 强调文字颜色 2 24 2" xfId="6185"/>
    <cellStyle name="千位分隔[0] 2 2 13" xfId="6186"/>
    <cellStyle name="输出 2 2 3 2" xfId="6187"/>
    <cellStyle name="20% - 强调文字颜色 1 2 11" xfId="6188"/>
    <cellStyle name="输出 2 2 3 2 2" xfId="6189"/>
    <cellStyle name="20% - 强调文字颜色 1 2 11 2" xfId="6190"/>
    <cellStyle name="千位分隔[0] 2 2 14" xfId="6191"/>
    <cellStyle name="输出 2 2 3 3" xfId="6192"/>
    <cellStyle name="20% - 强调文字颜色 1 2 12" xfId="6193"/>
    <cellStyle name="输出 2 2 3 3 2" xfId="6194"/>
    <cellStyle name="20% - 强调文字颜色 1 2 12 2" xfId="6195"/>
    <cellStyle name="千位分隔[0] 2 2 15" xfId="6196"/>
    <cellStyle name="千位分隔[0] 2 2 20" xfId="6197"/>
    <cellStyle name="输出 2 2 3 4" xfId="6198"/>
    <cellStyle name="20% - 强调文字颜色 1 2 13" xfId="6199"/>
    <cellStyle name="输出 2 2 3 4 2" xfId="6200"/>
    <cellStyle name="20% - 强调文字颜色 1 2 13 2" xfId="6201"/>
    <cellStyle name="千位分隔[0] 2 2 17" xfId="6202"/>
    <cellStyle name="千位分隔[0] 2 2 22" xfId="6203"/>
    <cellStyle name="Comma[2] 2 10" xfId="6204"/>
    <cellStyle name="20% - 强调文字颜色 1 2 15" xfId="6205"/>
    <cellStyle name="20% - 强调文字颜色 1 2 20" xfId="6206"/>
    <cellStyle name="好_山阴县安荣乡煤矿资产评估申报表_0270锡林郭勒公司资产评估表 2" xfId="6207"/>
    <cellStyle name="千位分隔[0] 2 2 18" xfId="6208"/>
    <cellStyle name="千位分隔[0] 2 2 23" xfId="6209"/>
    <cellStyle name="Comma[2] 2 11" xfId="6210"/>
    <cellStyle name="20% - 强调文字颜色 1 2 16" xfId="6211"/>
    <cellStyle name="20% - 强调文字颜色 1 2 21" xfId="6212"/>
    <cellStyle name="好_山阴县安荣乡煤矿资产评估申报表_0270锡林郭勒公司资产评估表 2 2" xfId="6213"/>
    <cellStyle name="20% - 强调文字颜色 1 2 16 2" xfId="6214"/>
    <cellStyle name="20% - 强调文字颜色 1 2 21 2" xfId="6215"/>
    <cellStyle name="好_山阴县安荣乡煤矿资产评估申报表_0270锡林郭勒公司资产评估表 3" xfId="6216"/>
    <cellStyle name="千位分隔[0] 2 2 19" xfId="6217"/>
    <cellStyle name="Comma[2] 2 12" xfId="6218"/>
    <cellStyle name="20% - 强调文字颜色 1 2 17" xfId="6219"/>
    <cellStyle name="20% - 强调文字颜色 1 2 22" xfId="6220"/>
    <cellStyle name="20% - 强调文字颜色 1 2 17 2" xfId="6221"/>
    <cellStyle name="n_GB MODEL 083103 PRC  V3 w product mix change_附件5：评估、审计明细表（成本法）" xfId="6222"/>
    <cellStyle name="好_山阴县安荣乡煤矿资产评估申报表_0270锡林郭勒公司资产评估表 4" xfId="6223"/>
    <cellStyle name="Comma[2] 2 13" xfId="6224"/>
    <cellStyle name="20% - 强调文字颜色 1 2 18" xfId="6225"/>
    <cellStyle name="标题 1 2 5" xfId="6226"/>
    <cellStyle name="20% - 强调文字颜色 1 2 18 2" xfId="6227"/>
    <cellStyle name="标题 1 3 5" xfId="6228"/>
    <cellStyle name="20% - 强调文字颜色 1 2 19 2" xfId="6229"/>
    <cellStyle name="20% - 强调文字颜色 1 2 2" xfId="6230"/>
    <cellStyle name="20% - 强调文字颜色 2 4 4 3" xfId="6231"/>
    <cellStyle name="40% - 强调文字颜色 2 2 7" xfId="6232"/>
    <cellStyle name="RevList 9 8" xfId="6233"/>
    <cellStyle name="20% - 强调文字颜色 1 2 2 2 2" xfId="6234"/>
    <cellStyle name="20% - 强调文字颜色 1 2 2 3" xfId="6235"/>
    <cellStyle name="Comma[2] 2 2 2" xfId="6236"/>
    <cellStyle name="20% - 强调文字颜色 1 2 3 2" xfId="6237"/>
    <cellStyle name="好_国华锡林郭勒设备询价表 10" xfId="6238"/>
    <cellStyle name="40% - 强调文字颜色 2 2 8 2" xfId="6239"/>
    <cellStyle name="公司标准表 11" xfId="6240"/>
    <cellStyle name="20% - 强调文字颜色 1 2 3 2 2" xfId="6241"/>
    <cellStyle name="样式 1 2 3 4" xfId="6242"/>
    <cellStyle name="Ø›ŽÅ [0]_SCWHX012" xfId="6243"/>
    <cellStyle name="Comma[2] 2 2 3" xfId="6244"/>
    <cellStyle name="20% - 强调文字颜色 1 2 3 3" xfId="6245"/>
    <cellStyle name="20% - 强调文字颜色 1 2 3 4" xfId="6246"/>
    <cellStyle name="40% - 强调文字颜色 1 6 3" xfId="6247"/>
    <cellStyle name="常规 9 5 3" xfId="6248"/>
    <cellStyle name="60% - 强调文字颜色 1 23 2" xfId="6249"/>
    <cellStyle name="60% - 强调文字颜色 1 18 2" xfId="6250"/>
    <cellStyle name="20% - 强调文字颜色 1 2 4 3 2" xfId="6251"/>
    <cellStyle name="公司标准表 6 4" xfId="6252"/>
    <cellStyle name="40% - 强调文字颜色 4 11 2" xfId="6253"/>
    <cellStyle name="差_娄娄沟房屋及构筑物照片 7" xfId="6254"/>
    <cellStyle name="Column$Headings 24" xfId="6255"/>
    <cellStyle name="Column$Headings 19" xfId="6256"/>
    <cellStyle name="20% - 强调文字颜色 3 10 2" xfId="6257"/>
    <cellStyle name="60% - 强调文字颜色 5 12 2" xfId="6258"/>
    <cellStyle name="20% - 强调文字颜色 1 2 5 2" xfId="6259"/>
    <cellStyle name="差_20110112-井巷工程(经李部审） 5 3" xfId="6260"/>
    <cellStyle name="20% - 强调文字颜色 1 2 5 2 2" xfId="6261"/>
    <cellStyle name="20% - 强调文字颜色 1 2 6 4" xfId="6262"/>
    <cellStyle name="20% - 强调文字颜色 3 12" xfId="6263"/>
    <cellStyle name="60% - 强调文字颜色 5 14" xfId="6264"/>
    <cellStyle name="常规 9 2 2 2 2 3 3" xfId="6265"/>
    <cellStyle name="40% - 强调文字颜色 4 13" xfId="6266"/>
    <cellStyle name="Comma[2] 2 6" xfId="6267"/>
    <cellStyle name="20% - 强调文字颜色 1 2 7" xfId="6268"/>
    <cellStyle name="20% - 强调文字颜色 3 12 2" xfId="6269"/>
    <cellStyle name="60% - 强调文字颜色 5 14 2" xfId="6270"/>
    <cellStyle name="公司标准表 8 4" xfId="6271"/>
    <cellStyle name="40% - 强调文字颜色 4 13 2" xfId="6272"/>
    <cellStyle name="20% - 强调文字颜色 1 2 7 2" xfId="6273"/>
    <cellStyle name="Currency$[0] 11" xfId="6274"/>
    <cellStyle name="20% - 强调文字颜色 3 13" xfId="6275"/>
    <cellStyle name="60% - 强调文字颜色 5 20" xfId="6276"/>
    <cellStyle name="60% - 强调文字颜色 5 15" xfId="6277"/>
    <cellStyle name="40% - 强调文字颜色 4 14" xfId="6278"/>
    <cellStyle name="Comma[2] 2 7" xfId="6279"/>
    <cellStyle name="20% - 强调文字颜色 1 2 8" xfId="6280"/>
    <cellStyle name="20% - 强调文字颜色 3 13 2" xfId="6281"/>
    <cellStyle name="60% - 强调文字颜色 5 20 2" xfId="6282"/>
    <cellStyle name="60% - 强调文字颜色 5 15 2" xfId="6283"/>
    <cellStyle name="公司标准表 9 4" xfId="6284"/>
    <cellStyle name="40% - 强调文字颜色 4 14 2" xfId="6285"/>
    <cellStyle name="20% - 强调文字颜色 1 2 8 2" xfId="6286"/>
    <cellStyle name="20% - 强调文字颜色 3 14" xfId="6287"/>
    <cellStyle name="60% - 强调文字颜色 5 21" xfId="6288"/>
    <cellStyle name="60% - 强调文字颜色 5 16" xfId="6289"/>
    <cellStyle name="40% - 强调文字颜色 4 20" xfId="6290"/>
    <cellStyle name="40% - 强调文字颜色 4 15" xfId="6291"/>
    <cellStyle name="Comma[2] 2 8" xfId="6292"/>
    <cellStyle name="20% - 强调文字颜色 1 2 9" xfId="6293"/>
    <cellStyle name="20% - 强调文字颜色 1 3 2 2 2 2" xfId="6294"/>
    <cellStyle name="20% - 强调文字颜色 1 3 2 2 2 2 2" xfId="6295"/>
    <cellStyle name="20% - 强调文字颜色 4 3 2 2 3" xfId="6296"/>
    <cellStyle name="Normal - Style1 9 6" xfId="6297"/>
    <cellStyle name="20% - 强调文字颜色 4 5 5" xfId="6298"/>
    <cellStyle name="Normal - Style1 7 5 3" xfId="6299"/>
    <cellStyle name="20% - 强调文字颜色 4 3 4 3" xfId="6300"/>
    <cellStyle name="20% - 强调文字颜色 1 3 2 2 3" xfId="6301"/>
    <cellStyle name="Input [yellow] 2 2 4" xfId="6302"/>
    <cellStyle name="Währung_EPLANJ4" xfId="6303"/>
    <cellStyle name="20% - 强调文字颜色 1 3 2 5" xfId="6304"/>
    <cellStyle name="20% - 强调文字颜色 1 3 3 3" xfId="6305"/>
    <cellStyle name="20% - 强调文字颜色 4 15 2" xfId="6306"/>
    <cellStyle name="20% - 强调文字颜色 4 20 2" xfId="6307"/>
    <cellStyle name="60% - 强调文字颜色 6 22 2" xfId="6308"/>
    <cellStyle name="60% - 强调文字颜色 6 17 2" xfId="6309"/>
    <cellStyle name="Input Cells 8 2" xfId="6310"/>
    <cellStyle name="40% - 强调文字颜色 5 21 2" xfId="6311"/>
    <cellStyle name="40% - 强调文字颜色 5 16 2" xfId="6312"/>
    <cellStyle name="千位分隔 2 2 4 12" xfId="6313"/>
    <cellStyle name="20% - 强调文字颜色 1 3 4 2 2" xfId="6314"/>
    <cellStyle name="常规 38 3 2 2" xfId="6315"/>
    <cellStyle name="20% - 强调文字颜色 1 3 5" xfId="6316"/>
    <cellStyle name="20% - 强调文字颜色 1 3 5 2" xfId="6317"/>
    <cellStyle name="20% - 强调文字颜色 1 3 5 2 2" xfId="6318"/>
    <cellStyle name="20% - 强调文字颜色 1 3 5 3" xfId="6319"/>
    <cellStyle name="20% - 强调文字颜色 1 3 5 4" xfId="6320"/>
    <cellStyle name="20% - 强调文字颜色 1 3 6" xfId="6321"/>
    <cellStyle name="20% - 强调文字颜色 6 2 6 2 2" xfId="6322"/>
    <cellStyle name="20% - 强调文字颜色 1 3 6 2" xfId="6323"/>
    <cellStyle name="20% - 强调文字颜色 1 3 8" xfId="6324"/>
    <cellStyle name="Input Cells 9 3 2" xfId="6325"/>
    <cellStyle name="Comma[2] 4 2" xfId="6326"/>
    <cellStyle name="20% - 强调文字颜色 1 4 3" xfId="6327"/>
    <cellStyle name="Currency$[2] 6" xfId="6328"/>
    <cellStyle name="Input Cells 9 3 2 2" xfId="6329"/>
    <cellStyle name="20% - 强调文字颜色 1 4 3 2" xfId="6330"/>
    <cellStyle name="20% - 强调文字颜色 1 4 3 2 2" xfId="6331"/>
    <cellStyle name="20% - 强调文字颜色 1 4 4 2" xfId="6332"/>
    <cellStyle name="Input [yellow] 15" xfId="6333"/>
    <cellStyle name="Input [yellow] 20" xfId="6334"/>
    <cellStyle name="注释 2 4 6" xfId="6335"/>
    <cellStyle name="20% - 强调文字颜色 1 4 4 2 2" xfId="6336"/>
    <cellStyle name="20% - 强调文字颜色 1 4 4 3" xfId="6337"/>
    <cellStyle name="20% - 强调文字颜色 1 4 5" xfId="6338"/>
    <cellStyle name="20% - 强调文字颜色 1 4 5 2" xfId="6339"/>
    <cellStyle name="Thousands 2 8" xfId="6340"/>
    <cellStyle name="20% - 强调文字颜色 1 5 2 2" xfId="6341"/>
    <cellStyle name="PSChar 11" xfId="6342"/>
    <cellStyle name="60% - 强调文字颜色 3 3" xfId="6343"/>
    <cellStyle name="Thousands 2 9" xfId="6344"/>
    <cellStyle name="20% - 强调文字颜色 1 5 2 3" xfId="6345"/>
    <cellStyle name="PSChar 12" xfId="6346"/>
    <cellStyle name="60% - 强调文字颜色 3 4" xfId="6347"/>
    <cellStyle name="Input Cells 9 4 2" xfId="6348"/>
    <cellStyle name="20% - 强调文字颜色 1 5 3" xfId="6349"/>
    <cellStyle name="Input Cells 9 4 2 2" xfId="6350"/>
    <cellStyle name="20% - 强调文字颜色 1 5 3 2" xfId="6351"/>
    <cellStyle name="60% - 强调文字颜色 4 3" xfId="6352"/>
    <cellStyle name="20% - 强调文字颜色 1 5 5" xfId="6353"/>
    <cellStyle name="千位分隔[0] 2 3 3 4" xfId="6354"/>
    <cellStyle name="20% - 强调文字颜色 1 6 2" xfId="6355"/>
    <cellStyle name="20% - 强调文字颜色 1 6 2 2" xfId="6356"/>
    <cellStyle name="20% - 强调文字颜色 1 6 2 3" xfId="6357"/>
    <cellStyle name="Input Cells 9 5 2" xfId="6358"/>
    <cellStyle name="20% - 强调文字颜色 1 6 3" xfId="6359"/>
    <cellStyle name="Input Cells 9 5 3" xfId="6360"/>
    <cellStyle name="20% - 强调文字颜色 1 6 4" xfId="6361"/>
    <cellStyle name="20% - 强调文字颜色 1 6 5" xfId="6362"/>
    <cellStyle name="差 3 4 4" xfId="6363"/>
    <cellStyle name="60% - 强调文字颜色 4 4 2 2" xfId="6364"/>
    <cellStyle name="Œ…‹æØ‚è [0.00]_Region Orders (2)" xfId="6365"/>
    <cellStyle name="20% - 强调文字颜色 1 7" xfId="6366"/>
    <cellStyle name="60% - 强调文字颜色 4 4 2 2 2" xfId="6367"/>
    <cellStyle name="20% - 强调文字颜色 1 7 2" xfId="6368"/>
    <cellStyle name="RevList 3 17 2" xfId="6369"/>
    <cellStyle name="RevList 3 22 2" xfId="6370"/>
    <cellStyle name="60% - 强调文字颜色 4 4 2 3" xfId="6371"/>
    <cellStyle name="20% - 强调文字颜色 1 8" xfId="6372"/>
    <cellStyle name="20% - 强调文字颜色 1 9" xfId="6373"/>
    <cellStyle name="60% - 强调文字颜色 4 4 2 4" xfId="6374"/>
    <cellStyle name="20% - 强调文字颜色 2 2 2 2 2" xfId="6375"/>
    <cellStyle name="标题 4 3 3 3" xfId="6376"/>
    <cellStyle name="20% - 强调文字颜色 2 12 2" xfId="6377"/>
    <cellStyle name="千位分隔 4 3 3" xfId="6378"/>
    <cellStyle name="60% - 强调文字颜色 4 14 2" xfId="6379"/>
    <cellStyle name="强调文字颜色 1 2 6 2" xfId="6380"/>
    <cellStyle name="40% - 强调文字颜色 3 13 2" xfId="6381"/>
    <cellStyle name="常规 9 2 2 2 3 2" xfId="6382"/>
    <cellStyle name="计算 28 2" xfId="6383"/>
    <cellStyle name="40% - 强调文字颜色 1 3 2 2 3 2" xfId="6384"/>
    <cellStyle name="20% - 强调文字颜色 2 14" xfId="6385"/>
    <cellStyle name="60% - 强调文字颜色 4 21" xfId="6386"/>
    <cellStyle name="60% - 强调文字颜色 4 16" xfId="6387"/>
    <cellStyle name="强调文字颜色 1 2 8" xfId="6388"/>
    <cellStyle name="注释 7 2 3 2" xfId="6389"/>
    <cellStyle name="40% - 强调文字颜色 3 20" xfId="6390"/>
    <cellStyle name="40% - 强调文字颜色 3 15" xfId="6391"/>
    <cellStyle name="20% - 强调文字颜色 2 14 2" xfId="6392"/>
    <cellStyle name="60% - 强调文字颜色 4 21 2" xfId="6393"/>
    <cellStyle name="60% - 强调文字颜色 4 16 2" xfId="6394"/>
    <cellStyle name="40% - 强调文字颜色 3 20 2" xfId="6395"/>
    <cellStyle name="40% - 强调文字颜色 3 15 2" xfId="6396"/>
    <cellStyle name="20% - 强调文字颜色 2 15" xfId="6397"/>
    <cellStyle name="20% - 强调文字颜色 2 20" xfId="6398"/>
    <cellStyle name="60% - 强调文字颜色 4 22" xfId="6399"/>
    <cellStyle name="60% - 强调文字颜色 4 17" xfId="6400"/>
    <cellStyle name="强调文字颜色 1 2 9" xfId="6401"/>
    <cellStyle name="40% - 强调文字颜色 3 21" xfId="6402"/>
    <cellStyle name="40% - 强调文字颜色 3 16" xfId="6403"/>
    <cellStyle name="20% - 强调文字颜色 2 17 2" xfId="6404"/>
    <cellStyle name="20% - 强调文字颜色 2 22 2" xfId="6405"/>
    <cellStyle name="20% - 强调文字颜色 2 4 6" xfId="6406"/>
    <cellStyle name="60% - 强调文字颜色 4 24 2" xfId="6407"/>
    <cellStyle name="60% - 强调文字颜色 4 19 2" xfId="6408"/>
    <cellStyle name="常规 12 3 2 3 2" xfId="6409"/>
    <cellStyle name="40% - 强调文字颜色 3 23 2" xfId="6410"/>
    <cellStyle name="40% - 强调文字颜色 3 18 2" xfId="6411"/>
    <cellStyle name="Currency$[2] 2" xfId="6412"/>
    <cellStyle name="20% - 强调文字颜色 2 19 2" xfId="6413"/>
    <cellStyle name="20% - 强调文字颜色 2 24 2" xfId="6414"/>
    <cellStyle name="标题 3 6 3" xfId="6415"/>
    <cellStyle name="Linked Cells 6 7" xfId="6416"/>
    <cellStyle name="20% - 强调文字颜色 3 4 3 2 2" xfId="6417"/>
    <cellStyle name="20% - 强调文字颜色 2 2 11" xfId="6418"/>
    <cellStyle name="20% - 强调文字颜色 2 2 11 2" xfId="6419"/>
    <cellStyle name="40% - 强调文字颜色 4 4 3 3" xfId="6420"/>
    <cellStyle name="Linked Cells 2 20 2" xfId="6421"/>
    <cellStyle name="Linked Cells 2 15 2" xfId="6422"/>
    <cellStyle name="20% - 强调文字颜色 2 2 12" xfId="6423"/>
    <cellStyle name="20% - 强调文字颜色 2 2 15" xfId="6424"/>
    <cellStyle name="20% - 强调文字颜色 2 2 20" xfId="6425"/>
    <cellStyle name="20% - 强调文字颜色 2 2 15 2" xfId="6426"/>
    <cellStyle name="20% - 强调文字颜色 2 2 20 2" xfId="6427"/>
    <cellStyle name="20% - 强调文字颜色 3 4 2 3" xfId="6428"/>
    <cellStyle name="20% - 强调文字颜色 2 2 16" xfId="6429"/>
    <cellStyle name="20% - 强调文字颜色 2 2 21" xfId="6430"/>
    <cellStyle name="20% - 强调文字颜色 2 2 16 2" xfId="6431"/>
    <cellStyle name="20% - 强调文字颜色 2 2 21 2" xfId="6432"/>
    <cellStyle name="20% - 强调文字颜色 3 4 3 3" xfId="6433"/>
    <cellStyle name="20% - 强调文字颜色 2 2 19" xfId="6434"/>
    <cellStyle name="20% - 强调文字颜色 2 2 19 2" xfId="6435"/>
    <cellStyle name="40% - 强调文字颜色 3 2 7" xfId="6436"/>
    <cellStyle name="20% - 强调文字颜色 2 2 2" xfId="6437"/>
    <cellStyle name="40% - 强调文字颜色 3 2 7 2" xfId="6438"/>
    <cellStyle name="链接单元格 4 6" xfId="6439"/>
    <cellStyle name="20% - 强调文字颜色 2 2 2 2" xfId="6440"/>
    <cellStyle name="60% - 强调文字颜色 5 2 3 3 2" xfId="6441"/>
    <cellStyle name="20% - 强调文字颜色 2 2 2 2 3" xfId="6442"/>
    <cellStyle name="链接单元格 4 7" xfId="6443"/>
    <cellStyle name="20% - 强调文字颜色 2 2 2 3" xfId="6444"/>
    <cellStyle name="20% - 强调文字颜色 2 2 2 4" xfId="6445"/>
    <cellStyle name="40% - 强调文字颜色 3 2 8" xfId="6446"/>
    <cellStyle name="20% - 强调文字颜色 2 2 3" xfId="6447"/>
    <cellStyle name="20% - 强调文字颜色 2 2 3 3" xfId="6448"/>
    <cellStyle name="20% - 强调文字颜色 2 2 3 3 2" xfId="6449"/>
    <cellStyle name="20% - 强调文字颜色 2 2 3 4" xfId="6450"/>
    <cellStyle name="40% - 强调文字颜色 3 2 9" xfId="6451"/>
    <cellStyle name="20% - 强调文字颜色 2 2 4" xfId="6452"/>
    <cellStyle name="40% - 强调文字颜色 3 2 9 2" xfId="6453"/>
    <cellStyle name="20% - 强调文字颜色 2 2 4 2" xfId="6454"/>
    <cellStyle name="20% - 强调文字颜色 2 2 4 3" xfId="6455"/>
    <cellStyle name="20% - 强调文字颜色 2 2 4 4" xfId="6456"/>
    <cellStyle name="Percent[2] 2 10" xfId="6457"/>
    <cellStyle name="20% - 强调文字颜色 2 2 5" xfId="6458"/>
    <cellStyle name="Linked Cells 9 3 2 2" xfId="6459"/>
    <cellStyle name="style2 2 10" xfId="6460"/>
    <cellStyle name="20% - 强调文字颜色 6 3 2 2 2 2" xfId="6461"/>
    <cellStyle name="20% - 强调文字颜色 2 2 5 2" xfId="6462"/>
    <cellStyle name="常规 8 2 6" xfId="6463"/>
    <cellStyle name="20% - 强调文字颜色 6 3 2 2 2 2 2" xfId="6464"/>
    <cellStyle name="20% - 强调文字颜色 2 2 5 2 2" xfId="6465"/>
    <cellStyle name="20% - 强调文字颜色 2 2 5 3" xfId="6466"/>
    <cellStyle name="Input Cells 7 2 2" xfId="6467"/>
    <cellStyle name="20% - 强调文字颜色 2 2 5 4" xfId="6468"/>
    <cellStyle name="20% - 强调文字颜色 2 2 6 3" xfId="6469"/>
    <cellStyle name="Input Cells 7 3 2" xfId="6470"/>
    <cellStyle name="20% - 强调文字颜色 2 2 6 4" xfId="6471"/>
    <cellStyle name="Percent[2] 2 12" xfId="6472"/>
    <cellStyle name="20% - 强调文字颜色 2 2 7" xfId="6473"/>
    <cellStyle name="20% - 强调文字颜色 2 2 7 2" xfId="6474"/>
    <cellStyle name="40% - 强调文字颜色 3 3 7" xfId="6475"/>
    <cellStyle name="强调文字颜色 2 2 3 2 2" xfId="6476"/>
    <cellStyle name="20% - 强调文字颜色 2 3 2" xfId="6477"/>
    <cellStyle name="20% - 强调文字颜色 2 3 2 2" xfId="6478"/>
    <cellStyle name="Comma[2] 18" xfId="6479"/>
    <cellStyle name="60% - 强调文字颜色 5 4 2 4" xfId="6480"/>
    <cellStyle name="20% - 强调文字颜色 2 3 2 2 2" xfId="6481"/>
    <cellStyle name="20% - 强调文字颜色 2 3 2 2 2 2" xfId="6482"/>
    <cellStyle name="强调文字颜色 6 4 4 2 2" xfId="6483"/>
    <cellStyle name="20% - 强调文字颜色 2 3 2 2 2 3" xfId="6484"/>
    <cellStyle name="Comma[2] 19" xfId="6485"/>
    <cellStyle name="检查单元格 3 2 2 3 2" xfId="6486"/>
    <cellStyle name="20% - 强调文字颜色 2 3 2 2 3" xfId="6487"/>
    <cellStyle name="Percent [2] 4" xfId="6488"/>
    <cellStyle name="20% - 强调文字颜色 2 3 2 2 3 2" xfId="6489"/>
    <cellStyle name="Date_035湖南省康普通信设备有限责任公司评估明细表" xfId="6490"/>
    <cellStyle name="20% - 强调文字颜色 2 3 2 3" xfId="6491"/>
    <cellStyle name="20% - 强调文字颜色 2 3 2 3 2" xfId="6492"/>
    <cellStyle name="20% - 强调文字颜色 2 3 2 5" xfId="6493"/>
    <cellStyle name="40% - 强调文字颜色 3 3 8" xfId="6494"/>
    <cellStyle name="20% - 强调文字颜色 2 3 3" xfId="6495"/>
    <cellStyle name="20% - 强调文字颜色 2 3 4" xfId="6496"/>
    <cellStyle name="计算 2 19" xfId="6497"/>
    <cellStyle name="20% - 强调文字颜色 2 3 4 2" xfId="6498"/>
    <cellStyle name="Currency\[0] 2 21" xfId="6499"/>
    <cellStyle name="Currency\[0] 2 16" xfId="6500"/>
    <cellStyle name="40% - 强调文字颜色 1 2 6" xfId="6501"/>
    <cellStyle name="20% - 强调文字颜色 2 3 4 2 2" xfId="6502"/>
    <cellStyle name="40% - 强调文字颜色 1 2 6 2" xfId="6503"/>
    <cellStyle name="Percent_!!!GO" xfId="6504"/>
    <cellStyle name="20% - 强调文字颜色 2 3 4 3" xfId="6505"/>
    <cellStyle name="Currency\[0] 2 17" xfId="6506"/>
    <cellStyle name="40% - 强调文字颜色 1 2 7" xfId="6507"/>
    <cellStyle name="20% - 强调文字颜色 2 3 5" xfId="6508"/>
    <cellStyle name="20% - 强调文字颜色 6 3 2 2 3 2" xfId="6509"/>
    <cellStyle name="20% - 强调文字颜色 2 3 5 2" xfId="6510"/>
    <cellStyle name="常规 9 2 6" xfId="6511"/>
    <cellStyle name="40% - 强调文字颜色 1 3 6" xfId="6512"/>
    <cellStyle name="20% - 强调文字颜色 2 3 5 2 2" xfId="6513"/>
    <cellStyle name="40% - 强调文字颜色 1 3 6 2" xfId="6514"/>
    <cellStyle name="20% - 强调文字颜色 2 3 5 3" xfId="6515"/>
    <cellStyle name="常规 9 2 7" xfId="6516"/>
    <cellStyle name="40% - 强调文字颜色 1 3 7" xfId="6517"/>
    <cellStyle name="Input Cells 8 2 2" xfId="6518"/>
    <cellStyle name="20% - 强调文字颜色 2 3 5 4" xfId="6519"/>
    <cellStyle name="常规 9 2 8" xfId="6520"/>
    <cellStyle name="40% - 强调文字颜色 1 3 8" xfId="6521"/>
    <cellStyle name="20% - 强调文字颜色 2 3 6 3" xfId="6522"/>
    <cellStyle name="常规 9 3 7" xfId="6523"/>
    <cellStyle name="40% - 强调文字颜色 1 4 7" xfId="6524"/>
    <cellStyle name="20% - 强调文字颜色 2 3 8" xfId="6525"/>
    <cellStyle name="20% - 强调文字颜色 2 4 2 3" xfId="6526"/>
    <cellStyle name="20% - 强调文字颜色 2 4 3" xfId="6527"/>
    <cellStyle name="20% - 强调文字颜色 2 4 3 3" xfId="6528"/>
    <cellStyle name="20% - 强调文字颜色 2 4 4" xfId="6529"/>
    <cellStyle name="20% - 强调文字颜色 2 4 4 2" xfId="6530"/>
    <cellStyle name="40% - 强调文字颜色 2 2 6" xfId="6531"/>
    <cellStyle name="20% - 强调文字颜色 2 4 4 2 2" xfId="6532"/>
    <cellStyle name="40% - 强调文字颜色 2 2 6 2" xfId="6533"/>
    <cellStyle name="revised" xfId="6534"/>
    <cellStyle name="20% - 强调文字颜色 2 4 7" xfId="6535"/>
    <cellStyle name="20% - 强调文字颜色 2 5 2 2" xfId="6536"/>
    <cellStyle name="20% - 强调文字颜色 2 5 2 3" xfId="6537"/>
    <cellStyle name="20% - 强调文字颜色 2 5 3" xfId="6538"/>
    <cellStyle name="20% - 强调文字颜色 2 5 3 2" xfId="6539"/>
    <cellStyle name="20% - 强调文字颜色 2 5 4" xfId="6540"/>
    <cellStyle name="40% - 强调文字颜色 5 3 5 2 2" xfId="6541"/>
    <cellStyle name="40% - 强调文字颜色 3 2 6" xfId="6542"/>
    <cellStyle name="InputArea 9" xfId="6543"/>
    <cellStyle name="20% - 强调文字颜色 2 5 4 2" xfId="6544"/>
    <cellStyle name="20% - 强调文字颜色 2 6 2 2" xfId="6545"/>
    <cellStyle name="60% - 强调文字颜色 1 2 2 2" xfId="6546"/>
    <cellStyle name="20% - 强调文字颜色 2 6 3" xfId="6547"/>
    <cellStyle name="60% - 强调文字颜色 1 2 2 4" xfId="6548"/>
    <cellStyle name="20% - 强调文字颜色 2 6 5" xfId="6549"/>
    <cellStyle name="差 3 5 4" xfId="6550"/>
    <cellStyle name="60% - 强调文字颜色 4 4 3 2" xfId="6551"/>
    <cellStyle name="检查单元格 2 3 2 2" xfId="6552"/>
    <cellStyle name="20% - 强调文字颜色 2 7" xfId="6553"/>
    <cellStyle name="RevList 3 18 2" xfId="6554"/>
    <cellStyle name="60% - 强调文字颜色 4 4 3 3" xfId="6555"/>
    <cellStyle name="20% - 强调文字颜色 2 8" xfId="6556"/>
    <cellStyle name="20% - 强调文字颜色 2 8 2" xfId="6557"/>
    <cellStyle name="汇总 2 4 3" xfId="6558"/>
    <cellStyle name="好_20110112-井巷工程(经李部审）_0270锡林郭勒公司资产评估表 2 3" xfId="6559"/>
    <cellStyle name="20% - 强调文字颜色 2 8 2 2" xfId="6560"/>
    <cellStyle name="60% - 强调文字颜色 1 2 4 2" xfId="6561"/>
    <cellStyle name="20% - 强调文字颜色 2 8 3" xfId="6562"/>
    <cellStyle name="20% - 强调文字颜色 2 9" xfId="6563"/>
    <cellStyle name="20% - 强调文字颜色 2 9 2" xfId="6564"/>
    <cellStyle name="40% - 强调文字颜色 4 24 2" xfId="6565"/>
    <cellStyle name="40% - 强调文字颜色 4 19 2" xfId="6566"/>
    <cellStyle name="Thousands 2 17" xfId="6567"/>
    <cellStyle name="20% - 强调文字颜色 3 18 2" xfId="6568"/>
    <cellStyle name="20% - 强调文字颜色 3 23 2" xfId="6569"/>
    <cellStyle name="20% - 强调文字颜色 3 19" xfId="6570"/>
    <cellStyle name="20% - 强调文字颜色 3 24" xfId="6571"/>
    <cellStyle name="输入 5 2" xfId="6572"/>
    <cellStyle name="20% - 强调文字颜色 3 2 10" xfId="6573"/>
    <cellStyle name="输入 6 3" xfId="6574"/>
    <cellStyle name="输入 5 2 2" xfId="6575"/>
    <cellStyle name="好_山西煤炭进出口集团左权鑫顺煤业有限公司资产评估表 8" xfId="6576"/>
    <cellStyle name="20% - 强调文字颜色 3 2 10 2" xfId="6577"/>
    <cellStyle name="输入 5 4" xfId="6578"/>
    <cellStyle name="Linked Cells 3 20 2" xfId="6579"/>
    <cellStyle name="Linked Cells 3 15 2" xfId="6580"/>
    <cellStyle name="20% - 强调文字颜色 3 2 12" xfId="6581"/>
    <cellStyle name="输入 8 3" xfId="6582"/>
    <cellStyle name="输入 5 4 2" xfId="6583"/>
    <cellStyle name="20% - 强调文字颜色 3 2 12 2" xfId="6584"/>
    <cellStyle name="输入 5 6" xfId="6585"/>
    <cellStyle name="20% - 强调文字颜色 3 2 14" xfId="6586"/>
    <cellStyle name="20% - 强调文字颜色 3 2 14 2" xfId="6587"/>
    <cellStyle name="输入 5 7" xfId="6588"/>
    <cellStyle name="20% - 强调文字颜色 3 2 15" xfId="6589"/>
    <cellStyle name="20% - 强调文字颜色 3 2 20" xfId="6590"/>
    <cellStyle name="20% - 强调文字颜色 3 2 15 2" xfId="6591"/>
    <cellStyle name="20% - 强调文字颜色 3 2 20 2" xfId="6592"/>
    <cellStyle name="20% - 强调文字颜色 3 2 16" xfId="6593"/>
    <cellStyle name="20% - 强调文字颜色 3 2 21" xfId="6594"/>
    <cellStyle name="20% - 强调文字颜色 3 2 16 2" xfId="6595"/>
    <cellStyle name="20% - 强调文字颜色 3 2 21 2" xfId="6596"/>
    <cellStyle name="20% - 强调文字颜色 3 2 17" xfId="6597"/>
    <cellStyle name="20% - 强调文字颜色 3 2 22" xfId="6598"/>
    <cellStyle name="20% - 强调文字颜色 3 2 17 2" xfId="6599"/>
    <cellStyle name="40% - 强调文字颜色 4 2 8" xfId="6600"/>
    <cellStyle name="20% - 强调文字颜色 3 2 3" xfId="6601"/>
    <cellStyle name="40% - 强调文字颜色 4 2 8 2" xfId="6602"/>
    <cellStyle name="常规 2 2 7 4" xfId="6603"/>
    <cellStyle name="差_主要设备询价表（塔城） 9" xfId="6604"/>
    <cellStyle name="20% - 强调文字颜色 3 2 3 2" xfId="6605"/>
    <cellStyle name="20% - 强调文字颜色 3 2 3 2 2" xfId="6606"/>
    <cellStyle name="60% - 强调文字颜色 4 2 21 2" xfId="6607"/>
    <cellStyle name="60% - 强调文字颜色 4 2 16 2" xfId="6608"/>
    <cellStyle name="20% - 强调文字颜色 3 2 3 3" xfId="6609"/>
    <cellStyle name="20% - 强调文字颜色 3 2 3 5" xfId="6610"/>
    <cellStyle name="差_案例1-掘进机 10" xfId="6611"/>
    <cellStyle name="40% - 强调文字颜色 4 2 9 2" xfId="6612"/>
    <cellStyle name="20% - 强调文字颜色 3 2 4 2" xfId="6613"/>
    <cellStyle name="千位分隔 5 6 2" xfId="6614"/>
    <cellStyle name="20% - 强调文字颜色 3 2 5" xfId="6615"/>
    <cellStyle name="20% - 强调文字颜色 3 2 5 2" xfId="6616"/>
    <cellStyle name="20% - 强调文字颜色 3 2 5 2 2" xfId="6617"/>
    <cellStyle name="60% - 强调文字颜色 4 2 18 2" xfId="6618"/>
    <cellStyle name="标题 6 3 2" xfId="6619"/>
    <cellStyle name="20% - 强调文字颜色 3 2 5 3" xfId="6620"/>
    <cellStyle name="20% - 强调文字颜色 3 2 6 2" xfId="6621"/>
    <cellStyle name="20% - 强调文字颜色 3 2 6 2 2" xfId="6622"/>
    <cellStyle name="20% - 强调文字颜色 3 2 7" xfId="6623"/>
    <cellStyle name="20% - 强调文字颜色 3 2 7 2" xfId="6624"/>
    <cellStyle name="20% - 强调文字颜色 3 2 8" xfId="6625"/>
    <cellStyle name="常规 2 3 6 4" xfId="6626"/>
    <cellStyle name="Input Cells 3 5" xfId="6627"/>
    <cellStyle name="20% - 强调文字颜色 3 3 2 2" xfId="6628"/>
    <cellStyle name="Input Cells 3 5 2" xfId="6629"/>
    <cellStyle name="20% - 强调文字颜色 3 3 2 2 2" xfId="6630"/>
    <cellStyle name="40% - 强调文字颜色 5 2 10" xfId="6631"/>
    <cellStyle name="Input Cells 3 5 2 2" xfId="6632"/>
    <cellStyle name="20% - 强调文字颜色 3 3 2 2 2 2" xfId="6633"/>
    <cellStyle name="Input [yellow] 2 3" xfId="6634"/>
    <cellStyle name="40% - 强调文字颜色 5 2 10 2" xfId="6635"/>
    <cellStyle name="千位分隔 2 4 2 3" xfId="6636"/>
    <cellStyle name="20% - 强调文字颜色 3 3 2 2 2 2 2" xfId="6637"/>
    <cellStyle name="Input Cells 3 5 3" xfId="6638"/>
    <cellStyle name="20% - 强调文字颜色 3 3 2 2 3" xfId="6639"/>
    <cellStyle name="Input Cells 3 6" xfId="6640"/>
    <cellStyle name="40% - 强调文字颜色 3 2 20 2" xfId="6641"/>
    <cellStyle name="40% - 强调文字颜色 3 2 15 2" xfId="6642"/>
    <cellStyle name="20% - 强调文字颜色 3 3 2 3" xfId="6643"/>
    <cellStyle name="Input Cells 3 6 2" xfId="6644"/>
    <cellStyle name="20% - 强调文字颜色 3 3 2 3 2" xfId="6645"/>
    <cellStyle name="Input Cells 3 8" xfId="6646"/>
    <cellStyle name="20% - 强调文字颜色 3 3 2 5" xfId="6647"/>
    <cellStyle name="60% - 强调文字颜色 6 2 21 2" xfId="6648"/>
    <cellStyle name="60% - 强调文字颜色 6 2 16 2" xfId="6649"/>
    <cellStyle name="Input Cells 4 5" xfId="6650"/>
    <cellStyle name="20% - 强调文字颜色 3 3 3 2" xfId="6651"/>
    <cellStyle name="Input Cells 4 5 2" xfId="6652"/>
    <cellStyle name="20% - 强调文字颜色 3 3 3 2 2" xfId="6653"/>
    <cellStyle name="Input Cells 4 6" xfId="6654"/>
    <cellStyle name="40% - 强调文字颜色 3 2 21 2" xfId="6655"/>
    <cellStyle name="40% - 强调文字颜色 3 2 16 2" xfId="6656"/>
    <cellStyle name="20% - 强调文字颜色 3 3 3 3" xfId="6657"/>
    <cellStyle name="40% - 强调文字颜色 5 2 7 2" xfId="6658"/>
    <cellStyle name="常规 2 15 3" xfId="6659"/>
    <cellStyle name="强调文字颜色 3 8 3" xfId="6660"/>
    <cellStyle name="Normal - Style1 6 3 2" xfId="6661"/>
    <cellStyle name="20% - 强调文字颜色 4 2 2 2" xfId="6662"/>
    <cellStyle name="20% - 强调文字颜色 3 3 4" xfId="6663"/>
    <cellStyle name="Calc Percent (2)" xfId="6664"/>
    <cellStyle name="Normal - Style1 6 3 2 2" xfId="6665"/>
    <cellStyle name="20% - 强调文字颜色 4 2 2 2 2" xfId="6666"/>
    <cellStyle name="Input Cells 5 5" xfId="6667"/>
    <cellStyle name="20% - 强调文字颜色 3 3 4 2" xfId="6668"/>
    <cellStyle name="Calc Percent (2) 2" xfId="6669"/>
    <cellStyle name="Input Cells 5 5 2" xfId="6670"/>
    <cellStyle name="20% - 强调文字颜色 3 3 4 2 2" xfId="6671"/>
    <cellStyle name="警告文本 8" xfId="6672"/>
    <cellStyle name="Calc Percent (2) 2 2" xfId="6673"/>
    <cellStyle name="20% - 强调文字颜色 4 2 2 2 3" xfId="6674"/>
    <cellStyle name="标题 7 2 2" xfId="6675"/>
    <cellStyle name="Input Cells 5 6" xfId="6676"/>
    <cellStyle name="40% - 强调文字颜色 3 2 17 2" xfId="6677"/>
    <cellStyle name="20% - 强调文字颜色 3 3 4 3" xfId="6678"/>
    <cellStyle name="标题 7 2 3" xfId="6679"/>
    <cellStyle name="Input Cells 5 7" xfId="6680"/>
    <cellStyle name="20% - 强调文字颜色 3 3 4 4" xfId="6681"/>
    <cellStyle name="标题 7 3 3" xfId="6682"/>
    <cellStyle name="Input Cells 6 7" xfId="6683"/>
    <cellStyle name="20% - 强调文字颜色 3 3 5 4" xfId="6684"/>
    <cellStyle name="Input Cells 7 5" xfId="6685"/>
    <cellStyle name="Grey 2 20" xfId="6686"/>
    <cellStyle name="Grey 2 15" xfId="6687"/>
    <cellStyle name="20% - 强调文字颜色 3 3 6 2" xfId="6688"/>
    <cellStyle name="20% - 强调文字颜色 3 3 7" xfId="6689"/>
    <cellStyle name="20% - 强调文字颜色 3 3 8" xfId="6690"/>
    <cellStyle name="Unprotect 2 13" xfId="6691"/>
    <cellStyle name="40% - 强调文字颜色 4 4 7" xfId="6692"/>
    <cellStyle name="Currency$[2] 2 3" xfId="6693"/>
    <cellStyle name="20% - 强调文字颜色 3 4 2" xfId="6694"/>
    <cellStyle name="20% - 强调文字颜色 3 4 2 2" xfId="6695"/>
    <cellStyle name="标题 2 6 3" xfId="6696"/>
    <cellStyle name="20% - 强调文字颜色 3 4 2 2 2" xfId="6697"/>
    <cellStyle name="20% - 强调文字颜色 3 4 2 4" xfId="6698"/>
    <cellStyle name="Currency$[2] 2 4" xfId="6699"/>
    <cellStyle name="20% - 强调文字颜色 3 4 3" xfId="6700"/>
    <cellStyle name="20% - 强调文字颜色 3 4 3 2" xfId="6701"/>
    <cellStyle name="标题 4 6 3" xfId="6702"/>
    <cellStyle name="千位分隔 7 3" xfId="6703"/>
    <cellStyle name="20% - 强调文字颜色 3 4 4 2 2" xfId="6704"/>
    <cellStyle name="常规 2 16 4" xfId="6705"/>
    <cellStyle name="Normal - Style1 6 4 3" xfId="6706"/>
    <cellStyle name="20% - 强调文字颜色 4 2 3 3" xfId="6707"/>
    <cellStyle name="Currency$[2] 2 6" xfId="6708"/>
    <cellStyle name="20% - 强调文字颜色 3 4 5" xfId="6709"/>
    <cellStyle name="常规 6 18" xfId="6710"/>
    <cellStyle name="常规 6 23" xfId="6711"/>
    <cellStyle name="20% - 强调文字颜色 4 2 3 3 2" xfId="6712"/>
    <cellStyle name="20% - 强调文字颜色 3 4 5 2" xfId="6713"/>
    <cellStyle name="20% - 强调文字颜色 4 2 3 5" xfId="6714"/>
    <cellStyle name="Currency$[2] 2 8" xfId="6715"/>
    <cellStyle name="20% - 强调文字颜色 3 4 7" xfId="6716"/>
    <cellStyle name="20% - 强调文字颜色 3 5 2 3" xfId="6717"/>
    <cellStyle name="Normal - Style1 6 5 2 2" xfId="6718"/>
    <cellStyle name="20% - 强调文字颜色 4 2 4 2 2" xfId="6719"/>
    <cellStyle name="Thousands 2 2 2" xfId="6720"/>
    <cellStyle name="20% - 强调文字颜色 3 5 4 2" xfId="6721"/>
    <cellStyle name="40% - Accent4" xfId="6722"/>
    <cellStyle name="20% - 强调文字颜色 3 8 2 2" xfId="6723"/>
    <cellStyle name="60% - 强调文字颜色 1 3 4 2" xfId="6724"/>
    <cellStyle name="20% - 强调文字颜色 3 8 3" xfId="6725"/>
    <cellStyle name="20% - 强调文字颜色 3 9" xfId="6726"/>
    <cellStyle name="20% - 强调文字颜色 3 9 2" xfId="6727"/>
    <cellStyle name="20% - 强调文字颜色 4 12" xfId="6728"/>
    <cellStyle name="常规 10 21" xfId="6729"/>
    <cellStyle name="常规 10 16" xfId="6730"/>
    <cellStyle name="60% - 强调文字颜色 6 14" xfId="6731"/>
    <cellStyle name="Input Cells 5" xfId="6732"/>
    <cellStyle name="好 2 18" xfId="6733"/>
    <cellStyle name="好 2 23" xfId="6734"/>
    <cellStyle name="40% - 强调文字颜色 5 13" xfId="6735"/>
    <cellStyle name="20% - 强调文字颜色 4 12 2" xfId="6736"/>
    <cellStyle name="60% - 强调文字颜色 6 14 2" xfId="6737"/>
    <cellStyle name="Input Cells 5 2" xfId="6738"/>
    <cellStyle name="40% - 强调文字颜色 5 13 2" xfId="6739"/>
    <cellStyle name="20% - 强调文字颜色 4 13" xfId="6740"/>
    <cellStyle name="常规 10 22" xfId="6741"/>
    <cellStyle name="常规 10 17" xfId="6742"/>
    <cellStyle name="60% - 强调文字颜色 6 20" xfId="6743"/>
    <cellStyle name="60% - 强调文字颜色 6 15" xfId="6744"/>
    <cellStyle name="Input Cells 6" xfId="6745"/>
    <cellStyle name="好 2 19" xfId="6746"/>
    <cellStyle name="40% - 强调文字颜色 5 14" xfId="6747"/>
    <cellStyle name="20% - 强调文字颜色 4 14 2" xfId="6748"/>
    <cellStyle name="60% - 强调文字颜色 6 21 2" xfId="6749"/>
    <cellStyle name="60% - 强调文字颜色 6 16 2" xfId="6750"/>
    <cellStyle name="Grey 2 12" xfId="6751"/>
    <cellStyle name="Input Cells 7 2" xfId="6752"/>
    <cellStyle name="40% - 强调文字颜色 5 20 2" xfId="6753"/>
    <cellStyle name="40% - 强调文字颜色 5 15 2" xfId="6754"/>
    <cellStyle name="40% - 强调文字颜色 5 22 2" xfId="6755"/>
    <cellStyle name="40% - 强调文字颜色 5 17 2" xfId="6756"/>
    <cellStyle name="Input Cells 9 2" xfId="6757"/>
    <cellStyle name="Comma[2] 3" xfId="6758"/>
    <cellStyle name="20% - 强调文字颜色 4 16 2" xfId="6759"/>
    <cellStyle name="20% - 强调文字颜色 4 21 2" xfId="6760"/>
    <cellStyle name="60% - 强调文字颜色 6 23 2" xfId="6761"/>
    <cellStyle name="60% - 强调文字颜色 6 18 2" xfId="6762"/>
    <cellStyle name="40% - 强调文字颜色 5 24" xfId="6763"/>
    <cellStyle name="40% - 强调文字颜色 5 19" xfId="6764"/>
    <cellStyle name="20% - 强调文字颜色 4 18" xfId="6765"/>
    <cellStyle name="20% - 强调文字颜色 4 23" xfId="6766"/>
    <cellStyle name="20% - 强调文字颜色 4 19 2" xfId="6767"/>
    <cellStyle name="20% - 强调文字颜色 4 24 2" xfId="6768"/>
    <cellStyle name="好 3 2 3" xfId="6769"/>
    <cellStyle name="60% - 强调文字颜色 2 13 2" xfId="6770"/>
    <cellStyle name="40% - 强调文字颜色 1 12 2" xfId="6771"/>
    <cellStyle name="20% - 强调文字颜色 4 2 15" xfId="6772"/>
    <cellStyle name="20% - 强调文字颜色 4 2 20" xfId="6773"/>
    <cellStyle name="20% - 强调文字颜色 4 2 15 2" xfId="6774"/>
    <cellStyle name="20% - 强调文字颜色 4 2 20 2" xfId="6775"/>
    <cellStyle name="20% - 强调文字颜色 4 2 16" xfId="6776"/>
    <cellStyle name="20% - 强调文字颜色 4 2 21" xfId="6777"/>
    <cellStyle name="20% - 强调文字颜色 4 2 16 2" xfId="6778"/>
    <cellStyle name="20% - 强调文字颜色 4 2 21 2" xfId="6779"/>
    <cellStyle name="20% - 强调文字颜色 4 2 17 2" xfId="6780"/>
    <cellStyle name="警告文本 2 5 2" xfId="6781"/>
    <cellStyle name="20% - 强调文字颜色 4 2 18" xfId="6782"/>
    <cellStyle name="警告文本 2 5 2 2" xfId="6783"/>
    <cellStyle name="20% - 强调文字颜色 4 2 18 2" xfId="6784"/>
    <cellStyle name="RevList 15 3" xfId="6785"/>
    <cellStyle name="20% - 强调文字颜色 5 3 2 2 2 3" xfId="6786"/>
    <cellStyle name="40% - 强调文字颜色 5 2 7" xfId="6787"/>
    <cellStyle name="Normal - Style1 6 3" xfId="6788"/>
    <cellStyle name="20% - 强调文字颜色 4 2 2" xfId="6789"/>
    <cellStyle name="Thousands 2" xfId="6790"/>
    <cellStyle name="40% - 强调文字颜色 5 3 6 2" xfId="6791"/>
    <cellStyle name="Normal - Style1 7 2 2" xfId="6792"/>
    <cellStyle name="千位分隔 7 15" xfId="6793"/>
    <cellStyle name="千位分隔 7 20" xfId="6794"/>
    <cellStyle name="强调文字颜色 4 7 3" xfId="6795"/>
    <cellStyle name="³f¹ô_0999Comm Group consol" xfId="6796"/>
    <cellStyle name="40% - 强调文字颜色 5 2 9" xfId="6797"/>
    <cellStyle name="Normal - Style1 6 5" xfId="6798"/>
    <cellStyle name="20% - 强调文字颜色 4 2 4" xfId="6799"/>
    <cellStyle name="20% - 强调文字颜色 4 2 4 3 2" xfId="6800"/>
    <cellStyle name="Normal - Style1 6 6" xfId="6801"/>
    <cellStyle name="20% - 强调文字颜色 4 2 5" xfId="6802"/>
    <cellStyle name="千位分隔 3 20" xfId="6803"/>
    <cellStyle name="千位分隔 3 15" xfId="6804"/>
    <cellStyle name="Normal - Style1 6 7 2" xfId="6805"/>
    <cellStyle name="20% - 强调文字颜色 4 2 6 2" xfId="6806"/>
    <cellStyle name="20% - 强调文字颜色 4 2 6 2 2" xfId="6807"/>
    <cellStyle name="千位分隔 3 21" xfId="6808"/>
    <cellStyle name="千位分隔 3 16" xfId="6809"/>
    <cellStyle name="20% - 强调文字颜色 4 2 6 3" xfId="6810"/>
    <cellStyle name="常规 10 3 2 2" xfId="6811"/>
    <cellStyle name="Normal - Style1 6 8 2" xfId="6812"/>
    <cellStyle name="20% - 强调文字颜色 4 2 7 2" xfId="6813"/>
    <cellStyle name="常规 10 3 3" xfId="6814"/>
    <cellStyle name="Normal - Style1 6 9" xfId="6815"/>
    <cellStyle name="20% - 强调文字颜色 4 2 8" xfId="6816"/>
    <cellStyle name="20% - 强调文字颜色 4 2 8 2" xfId="6817"/>
    <cellStyle name="常规 10 3 4" xfId="6818"/>
    <cellStyle name="强调文字颜色 1 3 2 3 2" xfId="6819"/>
    <cellStyle name="20% - 强调文字颜色 4 2 9" xfId="6820"/>
    <cellStyle name="20% - 强调文字颜色 4 2 9 2" xfId="6821"/>
    <cellStyle name="千位分隔 2 3 16" xfId="6822"/>
    <cellStyle name="千位分隔 2 3 21" xfId="6823"/>
    <cellStyle name="40% - 强调文字颜色 5 3 7" xfId="6824"/>
    <cellStyle name="强调文字颜色 2 2 5 2 2" xfId="6825"/>
    <cellStyle name="Normal - Style1 7 3" xfId="6826"/>
    <cellStyle name="20% - 强调文字颜色 4 3 2" xfId="6827"/>
    <cellStyle name="Normal - Style1 7 5" xfId="6828"/>
    <cellStyle name="20% - 强调文字颜色 4 3 4" xfId="6829"/>
    <cellStyle name="强调文字颜色 4 8 3" xfId="6830"/>
    <cellStyle name="Normal - Style1 7 3 2" xfId="6831"/>
    <cellStyle name="20% - 强调文字颜色 4 3 2 2" xfId="6832"/>
    <cellStyle name="Normal - Style1 7 3 2 2" xfId="6833"/>
    <cellStyle name="20% - 强调文字颜色 4 3 2 2 2" xfId="6834"/>
    <cellStyle name="Normal - Style1 9 5" xfId="6835"/>
    <cellStyle name="20% - 强调文字颜色 4 5 4" xfId="6836"/>
    <cellStyle name="Normal - Style1 7 5 2" xfId="6837"/>
    <cellStyle name="20% - 强调文字颜色 4 3 4 2" xfId="6838"/>
    <cellStyle name="差_张家口主要设备询价表" xfId="6839"/>
    <cellStyle name="Normal - Style1 7 5 2 2" xfId="6840"/>
    <cellStyle name="Calc Currency (0) 27" xfId="6841"/>
    <cellStyle name="20% - 强调文字颜色 4 3 4 2 2" xfId="6842"/>
    <cellStyle name="20% - 强调文字颜色 6 5 4" xfId="6843"/>
    <cellStyle name="20% - 强调文字颜色 4 3 2 2 2 2" xfId="6844"/>
    <cellStyle name="适中 3 6" xfId="6845"/>
    <cellStyle name="Normal - Style1 9 5 2" xfId="6846"/>
    <cellStyle name="20% - 强调文字颜色 4 5 4 2" xfId="6847"/>
    <cellStyle name="20% - 强调文字颜色 6 5 4 2" xfId="6848"/>
    <cellStyle name="20% - 强调文字颜色 4 3 2 2 2 2 2" xfId="6849"/>
    <cellStyle name="Calc Currency (0) 28" xfId="6850"/>
    <cellStyle name="20% - 强调文字颜色 6 5 5" xfId="6851"/>
    <cellStyle name="20% - 强调文字颜色 4 3 2 2 2 3" xfId="6852"/>
    <cellStyle name="60% - 强调文字颜色 1 6 2 3" xfId="6853"/>
    <cellStyle name="20% - 强调文字颜色 6 6 4" xfId="6854"/>
    <cellStyle name="20% - 强调文字颜色 4 3 2 2 3 2" xfId="6855"/>
    <cellStyle name="Normal - Style1 7 6" xfId="6856"/>
    <cellStyle name="20% - 强调文字颜色 4 3 5" xfId="6857"/>
    <cellStyle name="Normal - Style1 7 3 3" xfId="6858"/>
    <cellStyle name="20% - 强调文字颜色 4 3 2 3" xfId="6859"/>
    <cellStyle name="20% - 强调文字颜色 4 3 2 3 2" xfId="6860"/>
    <cellStyle name="注释 2 2 9" xfId="6861"/>
    <cellStyle name="60% - 强调文字颜色 1 4 2 3" xfId="6862"/>
    <cellStyle name="20% - 强调文字颜色 4 6 4" xfId="6863"/>
    <cellStyle name="Normal - Style1 7 6 2" xfId="6864"/>
    <cellStyle name="20% - 强调文字颜色 4 3 5 2" xfId="6865"/>
    <cellStyle name="千位分隔 2 3 17" xfId="6866"/>
    <cellStyle name="千位分隔 2 3 22" xfId="6867"/>
    <cellStyle name="40% - 强调文字颜色 5 3 8" xfId="6868"/>
    <cellStyle name="Normal - Style1 7 4" xfId="6869"/>
    <cellStyle name="20% - 强调文字颜色 4 3 3" xfId="6870"/>
    <cellStyle name="Normal - Style1 8 5" xfId="6871"/>
    <cellStyle name="20% - 强调文字颜色 4 4 4" xfId="6872"/>
    <cellStyle name="Normal - Style1 7 4 2" xfId="6873"/>
    <cellStyle name="20% - 强调文字颜色 4 3 3 2" xfId="6874"/>
    <cellStyle name="Normal - Style1 8 6" xfId="6875"/>
    <cellStyle name="20% - 强调文字颜色 4 4 5" xfId="6876"/>
    <cellStyle name="Normal - Style1 7 4 3" xfId="6877"/>
    <cellStyle name="20% - 强调文字颜色 4 3 3 3" xfId="6878"/>
    <cellStyle name="Normal - Style1 7 6 2 2" xfId="6879"/>
    <cellStyle name="20% - 强调文字颜色 4 3 5 2 2" xfId="6880"/>
    <cellStyle name="60% - 强调文字颜色 1 4 2 4" xfId="6881"/>
    <cellStyle name="20% - 强调文字颜色 4 6 5" xfId="6882"/>
    <cellStyle name="PrePop Units (2) 2 2" xfId="6883"/>
    <cellStyle name="Normal - Style1 7 6 3" xfId="6884"/>
    <cellStyle name="20% - 强调文字颜色 4 3 5 3" xfId="6885"/>
    <cellStyle name="常规 10 4 3" xfId="6886"/>
    <cellStyle name="Normal - Style1 7 9" xfId="6887"/>
    <cellStyle name="20% - 强调文字颜色 4 3 8" xfId="6888"/>
    <cellStyle name="Input Cells 17" xfId="6889"/>
    <cellStyle name="Input Cells 22" xfId="6890"/>
    <cellStyle name="40% - 强调文字颜色 5 4 7" xfId="6891"/>
    <cellStyle name="Normal - Style1 8 3" xfId="6892"/>
    <cellStyle name="20% - 强调文字颜色 4 4 2" xfId="6893"/>
    <cellStyle name="20% - 强调文字颜色 5 3 4" xfId="6894"/>
    <cellStyle name="样式 1 5 5" xfId="6895"/>
    <cellStyle name="强调文字颜色 5 8 3" xfId="6896"/>
    <cellStyle name="Normal - Style1 8 3 2" xfId="6897"/>
    <cellStyle name="20% - 强调文字颜色 4 4 2 2" xfId="6898"/>
    <cellStyle name="20% - 强调文字颜色 5 3 4 2" xfId="6899"/>
    <cellStyle name="Normal - Style1 8 3 2 2" xfId="6900"/>
    <cellStyle name="20% - 强调文字颜色 4 4 2 2 2" xfId="6901"/>
    <cellStyle name="20% - 强调文字颜色 4 4 2 4" xfId="6902"/>
    <cellStyle name="解释性文本 2 2" xfId="6903"/>
    <cellStyle name="40% - 强调文字颜色 2 3 2 3 2" xfId="6904"/>
    <cellStyle name="20% - 强调文字颜色 5 3 6" xfId="6905"/>
    <cellStyle name="Percent[0] 2 9" xfId="6906"/>
    <cellStyle name="20% - 强调文字颜色 5 4 4 2" xfId="6907"/>
    <cellStyle name="差_山西煤炭进出口集团左权鑫顺煤业有限公司资产评估表 3 3" xfId="6908"/>
    <cellStyle name="Normal - Style1 8 4 2 2" xfId="6909"/>
    <cellStyle name="20% - 强调文字颜色 4 4 3 2 2" xfId="6910"/>
    <cellStyle name="千位分隔 7 8 2" xfId="6911"/>
    <cellStyle name="20% - 强调文字颜色 5 4 5" xfId="6912"/>
    <cellStyle name="Percent [2] 2 11" xfId="6913"/>
    <cellStyle name="Normal - Style1 8 4 3" xfId="6914"/>
    <cellStyle name="20% - 强调文字颜色 4 4 3 3" xfId="6915"/>
    <cellStyle name="60% - 强调文字颜色 1 5 2 3" xfId="6916"/>
    <cellStyle name="20% - 强调文字颜色 5 6 4" xfId="6917"/>
    <cellStyle name="InputArea 2 9" xfId="6918"/>
    <cellStyle name="好_0270锡林郭勒公司资产评估表 5" xfId="6919"/>
    <cellStyle name="Normal - Style1 8 6 2" xfId="6920"/>
    <cellStyle name="20% - 强调文字颜色 4 4 5 2" xfId="6921"/>
    <cellStyle name="Normal - Style1 9 3" xfId="6922"/>
    <cellStyle name="20% - 强调文字颜色 4 5 2" xfId="6923"/>
    <cellStyle name="20% - 强调文字颜色 6 3 4" xfId="6924"/>
    <cellStyle name="强调文字颜色 6 8 3" xfId="6925"/>
    <cellStyle name="Normal - Style1 9 3 2" xfId="6926"/>
    <cellStyle name="20% - 强调文字颜色 4 5 2 2" xfId="6927"/>
    <cellStyle name="注释 2 2 7" xfId="6928"/>
    <cellStyle name="20% - 强调文字颜色 4 6 2" xfId="6929"/>
    <cellStyle name="20% - 强调文字颜色 4 6 2 2" xfId="6930"/>
    <cellStyle name="20% - 强调文字颜色 4 6 2 3" xfId="6931"/>
    <cellStyle name="60% - 强调文字颜色 4 4 5 2" xfId="6932"/>
    <cellStyle name="20% - 强调文字颜色 4 7" xfId="6933"/>
    <cellStyle name="注释 2 3 7" xfId="6934"/>
    <cellStyle name="20% - 强调文字颜色 4 7 2" xfId="6935"/>
    <cellStyle name="60% - 强调文字颜色 1 4 3 2" xfId="6936"/>
    <cellStyle name="20% - 强调文字颜色 4 7 3" xfId="6937"/>
    <cellStyle name="20% - 强调文字颜色 4 8" xfId="6938"/>
    <cellStyle name="Input [yellow] 21" xfId="6939"/>
    <cellStyle name="Input [yellow] 16" xfId="6940"/>
    <cellStyle name="20% - 强调文字颜色 4 8 2" xfId="6941"/>
    <cellStyle name="Normal - Style1 14" xfId="6942"/>
    <cellStyle name="20% - 强调文字颜色 4 8 2 2" xfId="6943"/>
    <cellStyle name="20% - 强调文字颜色 4 9" xfId="6944"/>
    <cellStyle name="20% - 强调文字颜色 4 9 2" xfId="6945"/>
    <cellStyle name="差_山阴县安荣乡煤矿资产评估申报表 4" xfId="6946"/>
    <cellStyle name="40% - 强调文字颜色 6 12" xfId="6947"/>
    <cellStyle name="RevList 15 3 2" xfId="6948"/>
    <cellStyle name="常规 11 15" xfId="6949"/>
    <cellStyle name="常规 11 20" xfId="6950"/>
    <cellStyle name="20% - 强调文字颜色 5 11" xfId="6951"/>
    <cellStyle name="差_山阴县安荣乡煤矿资产评估申报表 5" xfId="6952"/>
    <cellStyle name="40% - 强调文字颜色 6 13" xfId="6953"/>
    <cellStyle name="常规 11 16" xfId="6954"/>
    <cellStyle name="常规 11 21" xfId="6955"/>
    <cellStyle name="20% - 强调文字颜色 5 12" xfId="6956"/>
    <cellStyle name="差_山阴县安荣乡煤矿资产评估申报表 5 2" xfId="6957"/>
    <cellStyle name="40% - 强调文字颜色 6 13 2" xfId="6958"/>
    <cellStyle name="20% - 强调文字颜色 5 12 2" xfId="6959"/>
    <cellStyle name="差_山阴县安荣乡煤矿资产评估申报表 6" xfId="6960"/>
    <cellStyle name="40% - 强调文字颜色 6 14" xfId="6961"/>
    <cellStyle name="常规 11 17" xfId="6962"/>
    <cellStyle name="常规 11 22" xfId="6963"/>
    <cellStyle name="20% - 强调文字颜色 5 13" xfId="6964"/>
    <cellStyle name="差_山阴县安荣乡煤矿资产评估申报表 6 2" xfId="6965"/>
    <cellStyle name="40% - 强调文字颜色 6 14 2" xfId="6966"/>
    <cellStyle name="20% - 强调文字颜色 5 13 2" xfId="6967"/>
    <cellStyle name="Dollar (zero dec) 2 2 2" xfId="6968"/>
    <cellStyle name="40% - 强调文字颜色 6 20 2" xfId="6969"/>
    <cellStyle name="40% - 强调文字颜色 6 15 2" xfId="6970"/>
    <cellStyle name="汇总 3 8" xfId="6971"/>
    <cellStyle name="20% - 强调文字颜色 5 14 2" xfId="6972"/>
    <cellStyle name="Linked Cells 4 2 2" xfId="6973"/>
    <cellStyle name="40% - 强调文字颜色 6 21 2" xfId="6974"/>
    <cellStyle name="40% - 强调文字颜色 6 16 2" xfId="6975"/>
    <cellStyle name="20% - 强调文字颜色 5 15 2" xfId="6976"/>
    <cellStyle name="20% - 强调文字颜色 5 20 2" xfId="6977"/>
    <cellStyle name="差_山阴县安荣乡煤矿资产评估申报表 9" xfId="6978"/>
    <cellStyle name="Linked Cells 4 3" xfId="6979"/>
    <cellStyle name="40% - 强调文字颜色 6 22" xfId="6980"/>
    <cellStyle name="40% - 强调文字颜色 6 17" xfId="6981"/>
    <cellStyle name="好 4 4 2 2" xfId="6982"/>
    <cellStyle name="常规 14 2 2" xfId="6983"/>
    <cellStyle name="20% - 强调文字颜色 5 16" xfId="6984"/>
    <cellStyle name="20% - 强调文字颜色 5 21" xfId="6985"/>
    <cellStyle name="Linked Cells 4 3 2" xfId="6986"/>
    <cellStyle name="40% - 强调文字颜色 6 22 2" xfId="6987"/>
    <cellStyle name="40% - 强调文字颜色 6 17 2" xfId="6988"/>
    <cellStyle name="常规 14 2 2 2" xfId="6989"/>
    <cellStyle name="20% - 强调文字颜色 5 16 2" xfId="6990"/>
    <cellStyle name="20% - 强调文字颜色 5 21 2" xfId="6991"/>
    <cellStyle name="Linked Cells 4 4" xfId="6992"/>
    <cellStyle name="40% - 强调文字颜色 6 23" xfId="6993"/>
    <cellStyle name="40% - 强调文字颜色 6 18" xfId="6994"/>
    <cellStyle name="RevList 4 3 2" xfId="6995"/>
    <cellStyle name="20% - 强调文字颜色 5 17" xfId="6996"/>
    <cellStyle name="20% - 强调文字颜色 5 22" xfId="6997"/>
    <cellStyle name="常规 10 2 9" xfId="6998"/>
    <cellStyle name="千位分隔 3 3 2 11" xfId="6999"/>
    <cellStyle name="Linked Cells 4 4 2" xfId="7000"/>
    <cellStyle name="40% - 强调文字颜色 6 23 2" xfId="7001"/>
    <cellStyle name="40% - 强调文字颜色 6 18 2" xfId="7002"/>
    <cellStyle name="RevList 4 3 2 2" xfId="7003"/>
    <cellStyle name="20% - 强调文字颜色 5 17 2" xfId="7004"/>
    <cellStyle name="20% - 强调文字颜色 5 22 2" xfId="7005"/>
    <cellStyle name="Linked Cells 4 5" xfId="7006"/>
    <cellStyle name="40% - 强调文字颜色 6 24" xfId="7007"/>
    <cellStyle name="40% - 强调文字颜色 6 19" xfId="7008"/>
    <cellStyle name="RevList 4 3 3" xfId="7009"/>
    <cellStyle name="20% - 强调文字颜色 5 18" xfId="7010"/>
    <cellStyle name="20% - 强调文字颜色 5 23" xfId="7011"/>
    <cellStyle name="Linked Cells 4 5 2" xfId="7012"/>
    <cellStyle name="40% - 强调文字颜色 6 24 2" xfId="7013"/>
    <cellStyle name="40% - 强调文字颜色 6 19 2" xfId="7014"/>
    <cellStyle name="RevList 4 3 3 2" xfId="7015"/>
    <cellStyle name="20% - 强调文字颜色 5 18 2" xfId="7016"/>
    <cellStyle name="20% - 强调文字颜色 5 23 2" xfId="7017"/>
    <cellStyle name="RevList 4 3 4" xfId="7018"/>
    <cellStyle name="20% - 强调文字颜色 5 19" xfId="7019"/>
    <cellStyle name="20% - 强调文字颜色 5 24" xfId="7020"/>
    <cellStyle name="20% - 强调文字颜色 5 19 2" xfId="7021"/>
    <cellStyle name="20% - 强调文字颜色 5 24 2" xfId="7022"/>
    <cellStyle name="RevList 12 4" xfId="7023"/>
    <cellStyle name="20% - 强调文字颜色 5 2" xfId="7024"/>
    <cellStyle name="style2 7" xfId="7025"/>
    <cellStyle name="20% - 强调文字颜色 5 2 11" xfId="7026"/>
    <cellStyle name="20% - 强调文字颜色 5 2 11 2" xfId="7027"/>
    <cellStyle name="style2 8" xfId="7028"/>
    <cellStyle name="Linked Cells 5 20 2" xfId="7029"/>
    <cellStyle name="Linked Cells 5 15 2" xfId="7030"/>
    <cellStyle name="20% - 强调文字颜色 5 2 12" xfId="7031"/>
    <cellStyle name="style2 9" xfId="7032"/>
    <cellStyle name="20% - 强调文字颜色 5 2 13" xfId="7033"/>
    <cellStyle name="千位分隔 8 2 20" xfId="7034"/>
    <cellStyle name="千位分隔 8 2 15" xfId="7035"/>
    <cellStyle name="20% - 强调文字颜色 5 2 13 2" xfId="7036"/>
    <cellStyle name="20% - 强调文字颜色 5 2 14 2" xfId="7037"/>
    <cellStyle name="Column_Title" xfId="7038"/>
    <cellStyle name="标题 2 2" xfId="7039"/>
    <cellStyle name="40% - 强调文字颜色 1 2 5 4" xfId="7040"/>
    <cellStyle name="20% - 强调文字颜色 5 2 18 2" xfId="7041"/>
    <cellStyle name="标题 3 2" xfId="7042"/>
    <cellStyle name="40% - 强调文字颜色 1 2 6 4" xfId="7043"/>
    <cellStyle name="常规 37 2 4" xfId="7044"/>
    <cellStyle name="20% - 强调文字颜色 5 2 19 2" xfId="7045"/>
    <cellStyle name="40% - 强调文字颜色 6 2 7" xfId="7046"/>
    <cellStyle name="20% - 强调文字颜色 5 2 2" xfId="7047"/>
    <cellStyle name="20% - 强调文字颜色 5 2 2 2 3" xfId="7048"/>
    <cellStyle name="40% - 强调文字颜色 2 7 3" xfId="7049"/>
    <cellStyle name="20% - 强调文字颜色 5 2 2 4" xfId="7050"/>
    <cellStyle name="40% - 强调文字颜色 2 9" xfId="7051"/>
    <cellStyle name="40% - 强调文字颜色 6 2 8" xfId="7052"/>
    <cellStyle name="20% - 强调文字颜色 5 2 3" xfId="7053"/>
    <cellStyle name="20% - 强调文字颜色 5 2 3 2 2" xfId="7054"/>
    <cellStyle name="40% - 强调文字颜色 3 7 2" xfId="7055"/>
    <cellStyle name="20% - 强调文字颜色 5 2 3 3 2" xfId="7056"/>
    <cellStyle name="适中 2 21" xfId="7057"/>
    <cellStyle name="适中 2 16" xfId="7058"/>
    <cellStyle name="40% - 强调文字颜色 3 8 2" xfId="7059"/>
    <cellStyle name="20% - 强调文字颜色 5 2 3 4" xfId="7060"/>
    <cellStyle name="PrePop Units (1)" xfId="7061"/>
    <cellStyle name="40% - 强调文字颜色 3 9" xfId="7062"/>
    <cellStyle name="40% - 强调文字颜色 6 2 9" xfId="7063"/>
    <cellStyle name="20% - 强调文字颜色 5 2 4" xfId="7064"/>
    <cellStyle name="40% - 强调文字颜色 6 2 9 2" xfId="7065"/>
    <cellStyle name="20% - 强调文字颜色 5 2 4 2" xfId="7066"/>
    <cellStyle name="40% - 强调文字颜色 4 7" xfId="7067"/>
    <cellStyle name="20% - 强调文字颜色 5 2 4 3 2" xfId="7068"/>
    <cellStyle name="常规 11 2 10" xfId="7069"/>
    <cellStyle name="40% - 强调文字颜色 4 8 2" xfId="7070"/>
    <cellStyle name="千位分隔 7 6 2" xfId="7071"/>
    <cellStyle name="20% - 强调文字颜色 5 2 5" xfId="7072"/>
    <cellStyle name="好 2 8" xfId="7073"/>
    <cellStyle name="20% - 强调文字颜色 5 2 5 2" xfId="7074"/>
    <cellStyle name="好_娄娄沟房屋及构筑物照片 4" xfId="7075"/>
    <cellStyle name="40% - 强调文字颜色 5 7" xfId="7076"/>
    <cellStyle name="常规 2 3 2 2 4" xfId="7077"/>
    <cellStyle name="20% - 强调文字颜色 5 2 5 2 2" xfId="7078"/>
    <cellStyle name="好_娄娄沟房屋及构筑物照片 4 2" xfId="7079"/>
    <cellStyle name="40% - 强调文字颜色 5 7 2" xfId="7080"/>
    <cellStyle name="好 2 9" xfId="7081"/>
    <cellStyle name="n_1028ERP明细估值(DCF)尽职调查表(金嗓子)_附件5：评估、审计明细表（成本法）" xfId="7082"/>
    <cellStyle name="20% - 强调文字颜色 5 2 5 3" xfId="7083"/>
    <cellStyle name="好_娄娄沟房屋及构筑物照片 5" xfId="7084"/>
    <cellStyle name="差_山西煤炭进出口集团左权鑫顺煤业有限公司资产评估表_0270锡林郭勒公司资产评估表" xfId="7085"/>
    <cellStyle name="40% - 强调文字颜色 5 8" xfId="7086"/>
    <cellStyle name="强调文字颜色 6 3 2 2 2 3 2" xfId="7087"/>
    <cellStyle name="20% - 强调文字颜色 5 2 5 4" xfId="7088"/>
    <cellStyle name="好_娄娄沟房屋及构筑物照片 6" xfId="7089"/>
    <cellStyle name="40% - 强调文字颜色 5 9" xfId="7090"/>
    <cellStyle name="好_山阴县安荣乡煤矿井巷工程计算表（11-04-16） 2 2 2" xfId="7091"/>
    <cellStyle name="40% - 强调文字颜色 2 3 2 2 2" xfId="7092"/>
    <cellStyle name="20% - 强调文字颜色 5 2 6" xfId="7093"/>
    <cellStyle name="好_山阴县安荣乡煤矿井巷工程计算表（11-04-16） 2 2 2 2" xfId="7094"/>
    <cellStyle name="40% - 强调文字颜色 2 3 2 2 2 2" xfId="7095"/>
    <cellStyle name="InputArea 3" xfId="7096"/>
    <cellStyle name="60% - 强调文字颜色 4 2 5" xfId="7097"/>
    <cellStyle name="60% - 强调文字颜色 2 3 3 3" xfId="7098"/>
    <cellStyle name="好 3 8" xfId="7099"/>
    <cellStyle name="20% - 强调文字颜色 5 2 6 2" xfId="7100"/>
    <cellStyle name="40% - 强调文字颜色 6 7" xfId="7101"/>
    <cellStyle name="40% - 强调文字颜色 2 3 2 2 2 2 2" xfId="7102"/>
    <cellStyle name="Percent [0.00%] 2 13" xfId="7103"/>
    <cellStyle name="InputArea 3 2" xfId="7104"/>
    <cellStyle name="60% - 强调文字颜色 4 2 5 2" xfId="7105"/>
    <cellStyle name="20% - 强调文字颜色 5 2 6 2 2" xfId="7106"/>
    <cellStyle name="40% - 强调文字颜色 6 7 2" xfId="7107"/>
    <cellStyle name="Ç§·ÖÎ»_98-02" xfId="7108"/>
    <cellStyle name="好_山阴县安荣乡煤矿井巷工程计算表（11-04-16） 2 2 3" xfId="7109"/>
    <cellStyle name="40% - 强调文字颜色 2 3 2 2 3" xfId="7110"/>
    <cellStyle name="常规 11 3 2" xfId="7111"/>
    <cellStyle name="20% - 强调文字颜色 5 2 7" xfId="7112"/>
    <cellStyle name="style" xfId="7113"/>
    <cellStyle name="40% - 强调文字颜色 2 3 2 2 3 2" xfId="7114"/>
    <cellStyle name="60% - 强调文字颜色 4 3 5" xfId="7115"/>
    <cellStyle name="60% - 强调文字颜色 2 3 4 3" xfId="7116"/>
    <cellStyle name="常规 11 3 2 2" xfId="7117"/>
    <cellStyle name="常规 18" xfId="7118"/>
    <cellStyle name="常规 23" xfId="7119"/>
    <cellStyle name="好 4 8" xfId="7120"/>
    <cellStyle name="20% - 强调文字颜色 5 2 7 2" xfId="7121"/>
    <cellStyle name="40% - 强调文字颜色 2 3 2 2 4" xfId="7122"/>
    <cellStyle name="常规 11 3 3" xfId="7123"/>
    <cellStyle name="20% - 强调文字颜色 5 2 8" xfId="7124"/>
    <cellStyle name="常规 68" xfId="7125"/>
    <cellStyle name="常规 73" xfId="7126"/>
    <cellStyle name="20% - 强调文字颜色 5 2 8 2" xfId="7127"/>
    <cellStyle name="常规 11 3 4" xfId="7128"/>
    <cellStyle name="超链接 2 2 10" xfId="7129"/>
    <cellStyle name="20% - 强调文字颜色 5 2 9" xfId="7130"/>
    <cellStyle name="强调文字颜色 2 2 6 2" xfId="7131"/>
    <cellStyle name="20% - 强调文字颜色 5 3" xfId="7132"/>
    <cellStyle name="40% - 强调文字颜色 6 3 7" xfId="7133"/>
    <cellStyle name="强调文字颜色 2 2 6 2 2" xfId="7134"/>
    <cellStyle name="20% - 强调文字颜色 5 3 2" xfId="7135"/>
    <cellStyle name="20% - 强调文字颜色 5 3 2 2" xfId="7136"/>
    <cellStyle name="40% - 强调文字颜色 2 2 3 5" xfId="7137"/>
    <cellStyle name="RevList 20" xfId="7138"/>
    <cellStyle name="RevList 15" xfId="7139"/>
    <cellStyle name="20% - 强调文字颜色 5 3 2 2 2" xfId="7140"/>
    <cellStyle name="RevList 20 2" xfId="7141"/>
    <cellStyle name="RevList 15 2" xfId="7142"/>
    <cellStyle name="20% - 强调文字颜色 5 3 2 2 2 2" xfId="7143"/>
    <cellStyle name="RevList 15 2 2" xfId="7144"/>
    <cellStyle name="20% - 强调文字颜色 5 3 2 2 2 2 2" xfId="7145"/>
    <cellStyle name="RevList 21" xfId="7146"/>
    <cellStyle name="RevList 16" xfId="7147"/>
    <cellStyle name="20% - 强调文字颜色 5 3 2 2 3" xfId="7148"/>
    <cellStyle name="差_Sheet2 2" xfId="7149"/>
    <cellStyle name="³¬¼¶Á´½Ó" xfId="7150"/>
    <cellStyle name="RevList 21 2" xfId="7151"/>
    <cellStyle name="RevList 16 2" xfId="7152"/>
    <cellStyle name="20% - 强调文字颜色 5 3 2 2 3 2" xfId="7153"/>
    <cellStyle name="常规 24 5 2" xfId="7154"/>
    <cellStyle name="常规 19 5 2" xfId="7155"/>
    <cellStyle name="RevList 22" xfId="7156"/>
    <cellStyle name="RevList 17" xfId="7157"/>
    <cellStyle name="20% - 强调文字颜色 5 3 2 2 4" xfId="7158"/>
    <cellStyle name="20% - 强调文字颜色 5 3 2 3" xfId="7159"/>
    <cellStyle name="n_铝厂" xfId="7160"/>
    <cellStyle name="20% - 强调文字颜色 5 3 2 3 2" xfId="7161"/>
    <cellStyle name="20% - 强调文字颜色 5 3 2 4" xfId="7162"/>
    <cellStyle name="20% - 强调文字颜色 5 3 2 5" xfId="7163"/>
    <cellStyle name="40% - 强调文字颜色 6 3 8" xfId="7164"/>
    <cellStyle name="常规 5 7 7 3 2" xfId="7165"/>
    <cellStyle name="20% - 强调文字颜色 5 3 3" xfId="7166"/>
    <cellStyle name="20% - 强调文字颜色 5 3 4 2 2" xfId="7167"/>
    <cellStyle name="category 2" xfId="7168"/>
    <cellStyle name="20% - 强调文字颜色 5 3 4 3" xfId="7169"/>
    <cellStyle name="20% - 强调文字颜色 5 3 4 4" xfId="7170"/>
    <cellStyle name="20% - 强调文字颜色 5 3 5 3" xfId="7171"/>
    <cellStyle name="Linked Cells 2 2 2 2" xfId="7172"/>
    <cellStyle name="20% - 强调文字颜色 5 3 5 4" xfId="7173"/>
    <cellStyle name="20% - 强调文字颜色 5 3 6 3" xfId="7174"/>
    <cellStyle name="常规 11 4 2" xfId="7175"/>
    <cellStyle name="20% - 强调文字颜色 5 3 7" xfId="7176"/>
    <cellStyle name="常规 11 4 3" xfId="7177"/>
    <cellStyle name="20% - 强调文字颜色 5 3 8" xfId="7178"/>
    <cellStyle name="强调文字颜色 2 2 6 3" xfId="7179"/>
    <cellStyle name="20% - 强调文字颜色 5 4" xfId="7180"/>
    <cellStyle name="差_山阴县安荣乡煤矿资产评估申报表 22" xfId="7181"/>
    <cellStyle name="差_山阴县安荣乡煤矿资产评估申报表 17" xfId="7182"/>
    <cellStyle name="40% - 强调文字颜色 6 4 7" xfId="7183"/>
    <cellStyle name="20% - 强调文字颜色 5 4 2" xfId="7184"/>
    <cellStyle name="20% - 强调文字颜色 5 4 2 2" xfId="7185"/>
    <cellStyle name="20% - 强调文字颜色 5 4 2 2 2" xfId="7186"/>
    <cellStyle name="40% - 强调文字颜色 3 2 3 5" xfId="7187"/>
    <cellStyle name="20% - 强调文字颜色 5 4 2 3" xfId="7188"/>
    <cellStyle name="20% - 强调文字颜色 5 4 3" xfId="7189"/>
    <cellStyle name="20% - 强调文字颜色 5 4 3 2" xfId="7190"/>
    <cellStyle name="20% - 强调文字颜色 5 4 3 3" xfId="7191"/>
    <cellStyle name="20% - 强调文字颜色 5 4 4 3" xfId="7192"/>
    <cellStyle name="20% - 强调文字颜色 5 4 5 2" xfId="7193"/>
    <cellStyle name="20% - 强调文字颜色 5 4 6" xfId="7194"/>
    <cellStyle name="20% - 强调文字颜色 5 5 2 3" xfId="7195"/>
    <cellStyle name="差_山西煤炭进出口集团左权鑫顺煤业有限公司资产评估表 17" xfId="7196"/>
    <cellStyle name="差_山西煤炭进出口集团左权鑫顺煤业有限公司资产评估表 22" xfId="7197"/>
    <cellStyle name="20% - 强调文字颜色 5 5 3" xfId="7198"/>
    <cellStyle name="Input Cells 4 18" xfId="7199"/>
    <cellStyle name="Input Cells 4 23" xfId="7200"/>
    <cellStyle name="Linked Cells 4 13 2" xfId="7201"/>
    <cellStyle name="60% - 强调文字颜色 6 2 12" xfId="7202"/>
    <cellStyle name="20% - 强调文字颜色 5 5 3 2" xfId="7203"/>
    <cellStyle name="强调文字颜色 2 2 6 5" xfId="7204"/>
    <cellStyle name="20% - 强调文字颜色 5 6" xfId="7205"/>
    <cellStyle name="20% - 强调文字颜色 5 6 2" xfId="7206"/>
    <cellStyle name="20% - 强调文字颜色 5 6 2 2" xfId="7207"/>
    <cellStyle name="20% - 强调文字颜色 5 6 2 3" xfId="7208"/>
    <cellStyle name="20% - 强调文字颜色 5 6 5" xfId="7209"/>
    <cellStyle name="20% - 强调文字颜色 5 7 2 2" xfId="7210"/>
    <cellStyle name="PrePop Currency (0)" xfId="7211"/>
    <cellStyle name="RevList 4 10" xfId="7212"/>
    <cellStyle name="20% - 强调文字颜色 5 8" xfId="7213"/>
    <cellStyle name="20% - 强调文字颜色 6 10" xfId="7214"/>
    <cellStyle name="20% - 强调文字颜色 6 10 2" xfId="7215"/>
    <cellStyle name="20% - 强调文字颜色 6 11 2" xfId="7216"/>
    <cellStyle name="20% - 强调文字颜色 6 12" xfId="7217"/>
    <cellStyle name="60% - 强调文字颜色 1 8 2 2" xfId="7218"/>
    <cellStyle name="20% - 强调文字颜色 6 14" xfId="7219"/>
    <cellStyle name="RevList 4 8 2" xfId="7220"/>
    <cellStyle name="20% - 强调文字颜色 6 17" xfId="7221"/>
    <cellStyle name="20% - 强调文字颜色 6 22" xfId="7222"/>
    <cellStyle name="Linked Cells 9 4" xfId="7223"/>
    <cellStyle name="好_Sheet4 2" xfId="7224"/>
    <cellStyle name="20% - 强调文字颜色 6 3 2 3" xfId="7225"/>
    <cellStyle name="标题 4 4 6" xfId="7226"/>
    <cellStyle name="千位分隔 5 6" xfId="7227"/>
    <cellStyle name="20% - 强调文字颜色 6 17 2" xfId="7228"/>
    <cellStyle name="20% - 强调文字颜色 6 22 2" xfId="7229"/>
    <cellStyle name="Linked Cells 9 4 2" xfId="7230"/>
    <cellStyle name="好_Sheet4 2 2" xfId="7231"/>
    <cellStyle name="20% - 强调文字颜色 6 3 2 3 2" xfId="7232"/>
    <cellStyle name="20% - 强调文字颜色 6 19" xfId="7233"/>
    <cellStyle name="20% - 强调文字颜色 6 24" xfId="7234"/>
    <cellStyle name="Linked Cells 9 6" xfId="7235"/>
    <cellStyle name="好_Sheet4 4" xfId="7236"/>
    <cellStyle name="20% - 强调文字颜色 6 3 2 5" xfId="7237"/>
    <cellStyle name="千位分隔 7 6" xfId="7238"/>
    <cellStyle name="20% - 强调文字颜色 6 19 2" xfId="7239"/>
    <cellStyle name="20% - 强调文字颜色 6 24 2" xfId="7240"/>
    <cellStyle name="RevList 13 4" xfId="7241"/>
    <cellStyle name="20% - 强调文字颜色 6 2" xfId="7242"/>
    <cellStyle name="20% - 强调文字颜色 6 2 10" xfId="7243"/>
    <cellStyle name="60% - 强调文字颜色 4 2 18" xfId="7244"/>
    <cellStyle name="标题 6 3" xfId="7245"/>
    <cellStyle name="20% - 强调文字颜色 6 2 10 2" xfId="7246"/>
    <cellStyle name="标题 9 3" xfId="7247"/>
    <cellStyle name="20% - 强调文字颜色 6 2 13 2" xfId="7248"/>
    <cellStyle name="20% - 强调文字颜色 6 2 14" xfId="7249"/>
    <cellStyle name="20% - 强调文字颜色 6 2 14 2" xfId="7250"/>
    <cellStyle name="20% - 强调文字颜色 6 2 15 2" xfId="7251"/>
    <cellStyle name="20% - 强调文字颜色 6 2 20 2" xfId="7252"/>
    <cellStyle name="20% - 强调文字颜色 6 2 18" xfId="7253"/>
    <cellStyle name="20% - 强调文字颜色 6 2 19" xfId="7254"/>
    <cellStyle name="40% - 强调文字颜色 6 2 6 4" xfId="7255"/>
    <cellStyle name="常规 9 8" xfId="7256"/>
    <cellStyle name="40% - 强调文字颜色 1 9" xfId="7257"/>
    <cellStyle name="20% - 强调文字颜色 6 2 19 2" xfId="7258"/>
    <cellStyle name="20% - 强调文字颜色 6 2 2" xfId="7259"/>
    <cellStyle name="注释 8 2 4" xfId="7260"/>
    <cellStyle name="20% - 强调文字颜色 6 2 2 2 3" xfId="7261"/>
    <cellStyle name="20% - 强调文字颜色 6 2 3" xfId="7262"/>
    <cellStyle name="常规 5 2 7 4" xfId="7263"/>
    <cellStyle name="20% - 强调文字颜色 6 2 3 2" xfId="7264"/>
    <cellStyle name="20% - 强调文字颜色 6 2 3 3" xfId="7265"/>
    <cellStyle name="20% - 强调文字颜色 6 2 3 4" xfId="7266"/>
    <cellStyle name="60% - Accent3" xfId="7267"/>
    <cellStyle name="20% - 强调文字颜色 6 2 4 2 2" xfId="7268"/>
    <cellStyle name="20% - 强调文字颜色 6 2 4 3" xfId="7269"/>
    <cellStyle name="20% - 强调文字颜色 6 2 4 3 2" xfId="7270"/>
    <cellStyle name="Model" xfId="7271"/>
    <cellStyle name="20% - 强调文字颜色 6 2 4 4" xfId="7272"/>
    <cellStyle name="Column$Headings 9 5" xfId="7273"/>
    <cellStyle name="Accent3 - 40%" xfId="7274"/>
    <cellStyle name="40% - 强调文字颜色 2 3 3 2 2" xfId="7275"/>
    <cellStyle name="20% - 强调文字颜色 6 2 6" xfId="7276"/>
    <cellStyle name="20% - 强调文字颜色 6 2 6 2" xfId="7277"/>
    <cellStyle name="RevList 2 4 3" xfId="7278"/>
    <cellStyle name="s_SPRC" xfId="7279"/>
    <cellStyle name="常规 12 3 4" xfId="7280"/>
    <cellStyle name="强调文字颜色 2 12" xfId="7281"/>
    <cellStyle name="20% - 强调文字颜色 6 2 9" xfId="7282"/>
    <cellStyle name="强调文字颜色 2 2 7 2" xfId="7283"/>
    <cellStyle name="20% - 强调文字颜色 6 3" xfId="7284"/>
    <cellStyle name="20% - 强调文字颜色 6 3 2 2 4" xfId="7285"/>
    <cellStyle name="no dec" xfId="7286"/>
    <cellStyle name="20% - 强调文字颜色 6 3 3" xfId="7287"/>
    <cellStyle name="差_山阴县安荣乡煤矿井巷工程计算表（11-04-16） 6 2" xfId="7288"/>
    <cellStyle name="20% - 强调文字颜色 6 3 3 2 2" xfId="7289"/>
    <cellStyle name="20% - 强调文字颜色 6 3 4 3" xfId="7290"/>
    <cellStyle name="20% - 强调文字颜色 6 3 4 4" xfId="7291"/>
    <cellStyle name="20% - 强调文字颜色 6 3 5 2" xfId="7292"/>
    <cellStyle name="20% - 强调文字颜色 6 3 5 2 2" xfId="7293"/>
    <cellStyle name="20% - 强调文字颜色 6 3 5 3" xfId="7294"/>
    <cellStyle name="Linked Cells 3 2 2 2" xfId="7295"/>
    <cellStyle name="20% - 强调文字颜色 6 3 5 4" xfId="7296"/>
    <cellStyle name="20% - 强调文字颜色 6 3 6" xfId="7297"/>
    <cellStyle name="20% - 强调文字颜色 6 3 6 3" xfId="7298"/>
    <cellStyle name="20% - 强调文字颜色 6 4 3" xfId="7299"/>
    <cellStyle name="常规 5 4 7 4" xfId="7300"/>
    <cellStyle name="输出 16" xfId="7301"/>
    <cellStyle name="输出 21" xfId="7302"/>
    <cellStyle name="20% - 强调文字颜色 6 4 3 2" xfId="7303"/>
    <cellStyle name="百分比 2 13" xfId="7304"/>
    <cellStyle name="20% - 强调文字颜色 6 4 3 2 2" xfId="7305"/>
    <cellStyle name="20% - 强调文字颜色 6 4 3 3" xfId="7306"/>
    <cellStyle name="百分比 7 13" xfId="7307"/>
    <cellStyle name="20% - 强调文字颜色 6 4 4 2 2" xfId="7308"/>
    <cellStyle name="20% - 强调文字颜色 6 4 5" xfId="7309"/>
    <cellStyle name="20% - 强调文字颜色 6 4 6" xfId="7310"/>
    <cellStyle name="常规 12 5 2" xfId="7311"/>
    <cellStyle name="20% - 强调文字颜色 6 4 7" xfId="7312"/>
    <cellStyle name="常规 16 7 2" xfId="7313"/>
    <cellStyle name="Calc Currency (0) 30 2" xfId="7314"/>
    <cellStyle name="20% - 强调文字颜色 6 5 2 2" xfId="7315"/>
    <cellStyle name="20% - 强调文字颜色 6 5 2 3" xfId="7316"/>
    <cellStyle name="常规 16 8" xfId="7317"/>
    <cellStyle name="Calc Currency (0) 26" xfId="7318"/>
    <cellStyle name="20% - 强调文字颜色 6 5 3" xfId="7319"/>
    <cellStyle name="³f¹ô[0]_pldt" xfId="7320"/>
    <cellStyle name="常规 5 5 7 4" xfId="7321"/>
    <cellStyle name="20% - 强调文字颜色 6 5 3 2" xfId="7322"/>
    <cellStyle name="20% - 强调文字颜色 6 6" xfId="7323"/>
    <cellStyle name="注释 4 2 7" xfId="7324"/>
    <cellStyle name="20% - 强调文字颜色 6 6 2" xfId="7325"/>
    <cellStyle name="20% - 强调文字颜色 6 6 2 2" xfId="7326"/>
    <cellStyle name="60% - 强调文字颜色 1 6 2 2" xfId="7327"/>
    <cellStyle name="20% - 强调文字颜色 6 6 3" xfId="7328"/>
    <cellStyle name="常规 5 6 7 4" xfId="7329"/>
    <cellStyle name="输出 2 7" xfId="7330"/>
    <cellStyle name="20% - 强调文字颜色 6 6 3 2" xfId="7331"/>
    <cellStyle name="Comma,1 2 2" xfId="7332"/>
    <cellStyle name="PrePop Units (0) 2 2" xfId="7333"/>
    <cellStyle name="40% - 强调文字颜色 3 4 2 2" xfId="7334"/>
    <cellStyle name="20% - 强调文字颜色 6 7" xfId="7335"/>
    <cellStyle name="Percent [0.00%] 13" xfId="7336"/>
    <cellStyle name="40% - 强调文字颜色 3 4 2 2 2" xfId="7337"/>
    <cellStyle name="20% - 强调文字颜色 6 7 2" xfId="7338"/>
    <cellStyle name="20% - 强调文字颜色 6 7 2 2" xfId="7339"/>
    <cellStyle name="20% - 强调文字颜色 6 9 2" xfId="7340"/>
    <cellStyle name="千位分隔 7 2 16" xfId="7341"/>
    <cellStyle name="千位分隔 7 2 21" xfId="7342"/>
    <cellStyle name="24" xfId="7343"/>
    <cellStyle name="³£¹æ_0012A3" xfId="7344"/>
    <cellStyle name="检查单元格 5 4" xfId="7345"/>
    <cellStyle name="3232" xfId="7346"/>
    <cellStyle name="Linked Cells 12 3" xfId="7347"/>
    <cellStyle name="3232 2" xfId="7348"/>
    <cellStyle name="Input Cells 2 18" xfId="7349"/>
    <cellStyle name="Input Cells 2 23" xfId="7350"/>
    <cellStyle name="Linked Cells 12 3 2" xfId="7351"/>
    <cellStyle name="3232 2 2" xfId="7352"/>
    <cellStyle name="Linked Cells 12 4" xfId="7353"/>
    <cellStyle name="3232 3" xfId="7354"/>
    <cellStyle name="33" xfId="7355"/>
    <cellStyle name="³f¹ô [0]_0999Comm Group consol" xfId="7356"/>
    <cellStyle name="输入 2 6 3" xfId="7357"/>
    <cellStyle name="超链接 3 2 2" xfId="7358"/>
    <cellStyle name="40% - Accent3" xfId="7359"/>
    <cellStyle name="40% - Accent5" xfId="7360"/>
    <cellStyle name="60% - 强调文字颜色 2 11" xfId="7361"/>
    <cellStyle name="40% - 强调文字颜色 1 10" xfId="7362"/>
    <cellStyle name="60% - 强调文字颜色 2 11 2" xfId="7363"/>
    <cellStyle name="40% - 强调文字颜色 1 10 2" xfId="7364"/>
    <cellStyle name="RevList 14 3 2" xfId="7365"/>
    <cellStyle name="60% - 强调文字颜色 2 13" xfId="7366"/>
    <cellStyle name="40% - 强调文字颜色 1 12" xfId="7367"/>
    <cellStyle name="60% - 强调文字颜色 2 14" xfId="7368"/>
    <cellStyle name="40% - 强调文字颜色 1 13" xfId="7369"/>
    <cellStyle name="40% - 强调文字颜色 6 2 3" xfId="7370"/>
    <cellStyle name="好 3 3 3" xfId="7371"/>
    <cellStyle name="60% - 强调文字颜色 2 14 2" xfId="7372"/>
    <cellStyle name="40% - 强调文字颜色 1 13 2" xfId="7373"/>
    <cellStyle name="60% - 强调文字颜色 2 20" xfId="7374"/>
    <cellStyle name="60% - 强调文字颜色 2 15" xfId="7375"/>
    <cellStyle name="40% - 强调文字颜色 1 14" xfId="7376"/>
    <cellStyle name="RevList 3 3 2 2" xfId="7377"/>
    <cellStyle name="40% - 强调文字颜色 6 7 3" xfId="7378"/>
    <cellStyle name="n_GB model V7 0921_科宁公司（成本法）" xfId="7379"/>
    <cellStyle name="60% - 强调文字颜色 2 24 2" xfId="7380"/>
    <cellStyle name="60% - 强调文字颜色 2 19 2" xfId="7381"/>
    <cellStyle name="常规 9 13 2" xfId="7382"/>
    <cellStyle name="注释 3 3 3" xfId="7383"/>
    <cellStyle name="40% - 强调文字颜色 1 18 2" xfId="7384"/>
    <cellStyle name="40% - 强调文字颜色 1 23 2" xfId="7385"/>
    <cellStyle name="常规 9 14" xfId="7386"/>
    <cellStyle name="40% - 强调文字颜色 1 19" xfId="7387"/>
    <cellStyle name="40% - 强调文字颜色 1 24" xfId="7388"/>
    <cellStyle name="40% - 强调文字颜色 1 2 10" xfId="7389"/>
    <cellStyle name="标题 1 2 4 2" xfId="7390"/>
    <cellStyle name="40% - 强调文字颜色 1 2 11" xfId="7391"/>
    <cellStyle name="标题 1 2 4 2 2" xfId="7392"/>
    <cellStyle name="40% - 强调文字颜色 1 2 11 2" xfId="7393"/>
    <cellStyle name="40% - 强调文字颜色 1 2 13 2" xfId="7394"/>
    <cellStyle name="40% - 强调文字颜色 1 2 14" xfId="7395"/>
    <cellStyle name="百分比 4 2 3" xfId="7396"/>
    <cellStyle name="40% - 强调文字颜色 1 2 14 2" xfId="7397"/>
    <cellStyle name="40% - 强调文字颜色 2 2 10 2" xfId="7398"/>
    <cellStyle name="RevList 7 2" xfId="7399"/>
    <cellStyle name="40% - 强调文字颜色 1 2 17" xfId="7400"/>
    <cellStyle name="40% - 强调文字颜色 1 2 22" xfId="7401"/>
    <cellStyle name="RevList 7 2 2" xfId="7402"/>
    <cellStyle name="40% - 强调文字颜色 1 2 17 2" xfId="7403"/>
    <cellStyle name="RevList 7 3" xfId="7404"/>
    <cellStyle name="40% - 强调文字颜色 1 2 18" xfId="7405"/>
    <cellStyle name="RevList 7 3 2" xfId="7406"/>
    <cellStyle name="Currency\[0] 11" xfId="7407"/>
    <cellStyle name="40% - 强调文字颜色 1 2 18 2" xfId="7408"/>
    <cellStyle name="RevList 7 4" xfId="7409"/>
    <cellStyle name="60% - 强调文字颜色 5 2 11 2" xfId="7410"/>
    <cellStyle name="40% - 强调文字颜色 1 2 19" xfId="7411"/>
    <cellStyle name="计算 2 15" xfId="7412"/>
    <cellStyle name="计算 2 20" xfId="7413"/>
    <cellStyle name="60% - 强调文字颜色 2 2 7" xfId="7414"/>
    <cellStyle name="RevList 34" xfId="7415"/>
    <cellStyle name="RevList 29" xfId="7416"/>
    <cellStyle name="Currency\[0] 2 12" xfId="7417"/>
    <cellStyle name="40% - 强调文字颜色 1 2 2" xfId="7418"/>
    <cellStyle name="60% - 强调文字颜色 3 6 4" xfId="7419"/>
    <cellStyle name="60% - 强调文字颜色 2 2 7 2" xfId="7420"/>
    <cellStyle name="好_20110112-井巷工程(经李部审）_0270锡林郭勒公司资产评估表" xfId="7421"/>
    <cellStyle name="RevList 34 2" xfId="7422"/>
    <cellStyle name="RevList 29 2" xfId="7423"/>
    <cellStyle name="40% - 强调文字颜色 1 2 2 2" xfId="7424"/>
    <cellStyle name="汇总 2 4" xfId="7425"/>
    <cellStyle name="好_20110112-井巷工程(经李部审）_0270锡林郭勒公司资产评估表 2" xfId="7426"/>
    <cellStyle name="40% - 强调文字颜色 1 2 2 2 2" xfId="7427"/>
    <cellStyle name="计算 2 16" xfId="7428"/>
    <cellStyle name="计算 2 21" xfId="7429"/>
    <cellStyle name="60% - 强调文字颜色 2 2 8" xfId="7430"/>
    <cellStyle name="RevList 35" xfId="7431"/>
    <cellStyle name="Currency\[0] 2 13" xfId="7432"/>
    <cellStyle name="40% - 强调文字颜色 1 2 3" xfId="7433"/>
    <cellStyle name="60% - 强调文字颜色 1 14 2" xfId="7434"/>
    <cellStyle name="60% - 强调文字颜色 2 2 8 2" xfId="7435"/>
    <cellStyle name="超链接 3" xfId="7436"/>
    <cellStyle name="40% - 强调文字颜色 1 2 3 2" xfId="7437"/>
    <cellStyle name="超链接 3 2" xfId="7438"/>
    <cellStyle name="40% - 强调文字颜色 1 2 3 2 2" xfId="7439"/>
    <cellStyle name="超链接 4" xfId="7440"/>
    <cellStyle name="40% - 强调文字颜色 1 2 3 3" xfId="7441"/>
    <cellStyle name="超链接 4 2" xfId="7442"/>
    <cellStyle name="40% - 强调文字颜色 1 2 3 3 2" xfId="7443"/>
    <cellStyle name="40% - 强调文字颜色 1 2 4 2 2" xfId="7444"/>
    <cellStyle name="40% - 强调文字颜色 1 2 4 3" xfId="7445"/>
    <cellStyle name="40% - 强调文字颜色 1 2 4 3 2" xfId="7446"/>
    <cellStyle name="Currency\[0] 2 20" xfId="7447"/>
    <cellStyle name="Currency\[0] 2 15" xfId="7448"/>
    <cellStyle name="40% - 强调文字颜色 1 2 5" xfId="7449"/>
    <cellStyle name="40% - 强调文字颜色 1 2 5 2" xfId="7450"/>
    <cellStyle name="公司标准表 6 8" xfId="7451"/>
    <cellStyle name="Column$Headings 28" xfId="7452"/>
    <cellStyle name="40% - 强调文字颜色 1 2 5 2 2" xfId="7453"/>
    <cellStyle name="SOR" xfId="7454"/>
    <cellStyle name="40% - 强调文字颜色 1 2 6 2 2" xfId="7455"/>
    <cellStyle name="40% - 强调文字颜色 1 2 7 2" xfId="7456"/>
    <cellStyle name="60% - 强调文字颜色 4 2 20" xfId="7457"/>
    <cellStyle name="60% - 强调文字颜色 4 2 15" xfId="7458"/>
    <cellStyle name="40% - 强调文字颜色 1 2 9 2" xfId="7459"/>
    <cellStyle name="常规 9 2" xfId="7460"/>
    <cellStyle name="40% - 强调文字颜色 1 3" xfId="7461"/>
    <cellStyle name="60% - 强调文字颜色 2 3 7" xfId="7462"/>
    <cellStyle name="常规 9 2 2" xfId="7463"/>
    <cellStyle name="40% - 强调文字颜色 1 3 2" xfId="7464"/>
    <cellStyle name="60% - 强调文字颜色 4 6 4" xfId="7465"/>
    <cellStyle name="常规 9 2 2 2" xfId="7466"/>
    <cellStyle name="检查单元格 2 5 3" xfId="7467"/>
    <cellStyle name="40% - 强调文字颜色 1 3 2 2" xfId="7468"/>
    <cellStyle name="常规 9 2 2 2 2" xfId="7469"/>
    <cellStyle name="计算 32" xfId="7470"/>
    <cellStyle name="计算 27" xfId="7471"/>
    <cellStyle name="40% - 强调文字颜色 1 3 2 2 2" xfId="7472"/>
    <cellStyle name="常规 9 2 2 2 2 2" xfId="7473"/>
    <cellStyle name="计算 27 2" xfId="7474"/>
    <cellStyle name="40% - 强调文字颜色 1 3 2 2 2 2" xfId="7475"/>
    <cellStyle name="常规 9 2 2 2 4" xfId="7476"/>
    <cellStyle name="计算 29" xfId="7477"/>
    <cellStyle name="40% - 强调文字颜色 1 3 2 2 4" xfId="7478"/>
    <cellStyle name="常规 9 2 2 5" xfId="7479"/>
    <cellStyle name="40% - 强调文字颜色 3 6 2" xfId="7480"/>
    <cellStyle name="40% - 强调文字颜色 1 3 2 5" xfId="7481"/>
    <cellStyle name="常规 9 2 3 3" xfId="7482"/>
    <cellStyle name="检查单元格 2 6 4" xfId="7483"/>
    <cellStyle name="40% - 强调文字颜色 1 3 3 3" xfId="7484"/>
    <cellStyle name="常规 9 2 5" xfId="7485"/>
    <cellStyle name="40% - 强调文字颜色 1 3 5" xfId="7486"/>
    <cellStyle name="40% - 强调文字颜色 1 3 5 2" xfId="7487"/>
    <cellStyle name="Normal - Style1 2 3 3" xfId="7488"/>
    <cellStyle name="40% - 强调文字颜色 1 3 5 2 2" xfId="7489"/>
    <cellStyle name="40% - 强调文字颜色 1 3 5 3" xfId="7490"/>
    <cellStyle name="40% - 强调文字颜色 1 3 5 4" xfId="7491"/>
    <cellStyle name="40% - 强调文字颜色 1 3 6 3" xfId="7492"/>
    <cellStyle name="60% - 强调文字颜色 2 4 7" xfId="7493"/>
    <cellStyle name="常规 9 3 2" xfId="7494"/>
    <cellStyle name="40% - 强调文字颜色 1 4 2" xfId="7495"/>
    <cellStyle name="PSChar 25" xfId="7496"/>
    <cellStyle name="60% - 强调文字颜色 5 6 4" xfId="7497"/>
    <cellStyle name="常规 9 3 2 2" xfId="7498"/>
    <cellStyle name="检查单元格 3 5 3" xfId="7499"/>
    <cellStyle name="40% - 强调文字颜色 1 4 2 2" xfId="7500"/>
    <cellStyle name="40% - 强调文字颜色 1 4 2 2 2" xfId="7501"/>
    <cellStyle name="解释性文本 2 6 2" xfId="7502"/>
    <cellStyle name="60% - 强调文字颜色 5 6 5" xfId="7503"/>
    <cellStyle name="常规 9 3 2 3" xfId="7504"/>
    <cellStyle name="检查单元格 3 5 4" xfId="7505"/>
    <cellStyle name="40% - 强调文字颜色 1 4 2 3" xfId="7506"/>
    <cellStyle name="常规 9 3 2 4" xfId="7507"/>
    <cellStyle name="40% - 强调文字颜色 1 4 2 4" xfId="7508"/>
    <cellStyle name="40% - 强调文字颜色 1 4 3" xfId="7509"/>
    <cellStyle name="常规 9 3 3" xfId="7510"/>
    <cellStyle name="60% - 强调文字颜色 1 21 2" xfId="7511"/>
    <cellStyle name="60% - 强调文字颜色 1 16 2" xfId="7512"/>
    <cellStyle name="常规 9 3 3 2" xfId="7513"/>
    <cellStyle name="检查单元格 3 6 3" xfId="7514"/>
    <cellStyle name="40% - 强调文字颜色 1 4 3 2" xfId="7515"/>
    <cellStyle name="常规 9 3 3 2 2" xfId="7516"/>
    <cellStyle name="40% - 强调文字颜色 1 4 3 2 2" xfId="7517"/>
    <cellStyle name="常规 9 3 3 3" xfId="7518"/>
    <cellStyle name="40% - 强调文字颜色 1 4 3 3" xfId="7519"/>
    <cellStyle name="40% - 强调文字颜色 1 4 4" xfId="7520"/>
    <cellStyle name="常规 9 3 4" xfId="7521"/>
    <cellStyle name="40% - 强调文字颜色 6 7 2 2" xfId="7522"/>
    <cellStyle name="常规 3 19 2 3" xfId="7523"/>
    <cellStyle name="常规 9 3 4 2" xfId="7524"/>
    <cellStyle name="40% - 强调文字颜色 1 4 4 2" xfId="7525"/>
    <cellStyle name="常规 9 3 4 2 2" xfId="7526"/>
    <cellStyle name="40% - 强调文字颜色 1 4 4 2 2" xfId="7527"/>
    <cellStyle name="常规 9 3 5" xfId="7528"/>
    <cellStyle name="40% - 强调文字颜色 1 4 5" xfId="7529"/>
    <cellStyle name="60% - 强调文字颜色 6 6 4" xfId="7530"/>
    <cellStyle name="常规 9 4 2 2" xfId="7531"/>
    <cellStyle name="40% - 强调文字颜色 1 5 2 2" xfId="7532"/>
    <cellStyle name="解释性文本 3 6 2" xfId="7533"/>
    <cellStyle name="60% - 强调文字颜色 6 6 5" xfId="7534"/>
    <cellStyle name="常规 9 4 2 3" xfId="7535"/>
    <cellStyle name="40% - 强调文字颜色 1 5 2 3" xfId="7536"/>
    <cellStyle name="常规 9 4 4" xfId="7537"/>
    <cellStyle name="40% - 强调文字颜色 1 5 4" xfId="7538"/>
    <cellStyle name="差 2 12" xfId="7539"/>
    <cellStyle name="40% - 强调文字颜色 1 5 4 2" xfId="7540"/>
    <cellStyle name="40% - 强调文字颜色 1 5 6" xfId="7541"/>
    <cellStyle name="Linked Cells 14 4" xfId="7542"/>
    <cellStyle name="40% - 强调文字颜色 1 6 3 2" xfId="7543"/>
    <cellStyle name="常规 9 5 4" xfId="7544"/>
    <cellStyle name="40% - 强调文字颜色 1 6 4" xfId="7545"/>
    <cellStyle name="40% - 强调文字颜色 1 6 5" xfId="7546"/>
    <cellStyle name="40% - 强调文字颜色 1 7 3" xfId="7547"/>
    <cellStyle name="常规 9 6 3" xfId="7548"/>
    <cellStyle name="60% - 强调文字颜色 1 24 2" xfId="7549"/>
    <cellStyle name="60% - 强调文字颜色 1 19 2" xfId="7550"/>
    <cellStyle name="常规 9 8 2" xfId="7551"/>
    <cellStyle name="40% - 强调文字颜色 1 9 2" xfId="7552"/>
    <cellStyle name="RevList 7" xfId="7553"/>
    <cellStyle name="40% - 强调文字颜色 2 2 10" xfId="7554"/>
    <cellStyle name="RevList 8" xfId="7555"/>
    <cellStyle name="40% - 强调文字颜色 2 2 11" xfId="7556"/>
    <cellStyle name="RevList 9" xfId="7557"/>
    <cellStyle name="40% - 强调文字颜色 2 2 12" xfId="7558"/>
    <cellStyle name="40% - 强调文字颜色 2 2 14" xfId="7559"/>
    <cellStyle name="40% - 强调文字颜色 2 2 14 2" xfId="7560"/>
    <cellStyle name="40% - 强调文字颜色 2 2 15" xfId="7561"/>
    <cellStyle name="40% - 强调文字颜色 2 2 20" xfId="7562"/>
    <cellStyle name="差_国华锡林郭勒设备询价表 11" xfId="7563"/>
    <cellStyle name="40% - 强调文字颜色 2 2 15 2" xfId="7564"/>
    <cellStyle name="40% - 强调文字颜色 2 2 20 2" xfId="7565"/>
    <cellStyle name="Lines Fill 6 2" xfId="7566"/>
    <cellStyle name="40% - 强调文字颜色 2 2 16" xfId="7567"/>
    <cellStyle name="40% - 强调文字颜色 2 2 21" xfId="7568"/>
    <cellStyle name="40% - 强调文字颜色 2 2 16 2" xfId="7569"/>
    <cellStyle name="40% - 强调文字颜色 2 2 21 2" xfId="7570"/>
    <cellStyle name="Lines Fill 6 3" xfId="7571"/>
    <cellStyle name="40% - 强调文字颜色 2 2 17" xfId="7572"/>
    <cellStyle name="40% - 强调文字颜色 2 2 22" xfId="7573"/>
    <cellStyle name="40% - 强调文字颜色 2 2 17 2" xfId="7574"/>
    <cellStyle name="Lines Fill 6 4" xfId="7575"/>
    <cellStyle name="40% - 强调文字颜色 2 2 18" xfId="7576"/>
    <cellStyle name="40% - 强调文字颜色 2 2 18 2" xfId="7577"/>
    <cellStyle name="Lines Fill 6 5" xfId="7578"/>
    <cellStyle name="40% - 强调文字颜色 2 2 19" xfId="7579"/>
    <cellStyle name="40% - 强调文字颜色 2 2 19 2" xfId="7580"/>
    <cellStyle name="千位分隔 2 4 7" xfId="7581"/>
    <cellStyle name="60% - 强调文字颜色 3 2 7 2" xfId="7582"/>
    <cellStyle name="Input [yellow] 7" xfId="7583"/>
    <cellStyle name="40% - 强调文字颜色 2 2 2 2" xfId="7584"/>
    <cellStyle name="40% - 强调文字颜色 2 2 2 2 2" xfId="7585"/>
    <cellStyle name="Input [yellow] 8" xfId="7586"/>
    <cellStyle name="40% - 强调文字颜色 2 2 2 3" xfId="7587"/>
    <cellStyle name="Input [yellow] 9" xfId="7588"/>
    <cellStyle name="40% - 强调文字颜色 2 2 2 4" xfId="7589"/>
    <cellStyle name="差_娄娄沟房屋及构筑物照片 4 2" xfId="7590"/>
    <cellStyle name="60% - 强调文字颜色 3 2 8" xfId="7591"/>
    <cellStyle name="40% - 强调文字颜色 2 2 3" xfId="7592"/>
    <cellStyle name="60% - 强调文字颜色 3 2 8 2" xfId="7593"/>
    <cellStyle name="RevList 12" xfId="7594"/>
    <cellStyle name="40% - 强调文字颜色 2 2 3 2" xfId="7595"/>
    <cellStyle name="RevList 13" xfId="7596"/>
    <cellStyle name="c_现金流_附件5：评估、审计明细表（成本法）" xfId="7597"/>
    <cellStyle name="40% - 强调文字颜色 2 2 3 3" xfId="7598"/>
    <cellStyle name="RevList 14" xfId="7599"/>
    <cellStyle name="40% - 强调文字颜色 2 2 3 4" xfId="7600"/>
    <cellStyle name="60% - 强调文字颜色 3 2 9 2" xfId="7601"/>
    <cellStyle name="40% - 强调文字颜色 2 2 4 2" xfId="7602"/>
    <cellStyle name="强调文字颜色 4 3 2 2 2 2 2" xfId="7603"/>
    <cellStyle name="40% - 强调文字颜色 2 2 4 3" xfId="7604"/>
    <cellStyle name="40% - 强调文字颜色 2 2 4 4" xfId="7605"/>
    <cellStyle name="40% - 强调文字颜色 2 2 5" xfId="7606"/>
    <cellStyle name="常规_电厂盈利预测表" xfId="7607"/>
    <cellStyle name="40% - 强调文字颜色 2 2 5 2" xfId="7608"/>
    <cellStyle name="75" xfId="7609"/>
    <cellStyle name="40% - 强调文字颜色 2 2 5 2 2" xfId="7610"/>
    <cellStyle name="40% - 强调文字颜色 2 2 5 4" xfId="7611"/>
    <cellStyle name="千位分隔[0] 2 3 6" xfId="7612"/>
    <cellStyle name="40% - 强调文字颜色 2 2 6 2 2" xfId="7613"/>
    <cellStyle name="40% - 强调文字颜色 2 2 6 3" xfId="7614"/>
    <cellStyle name="解释性文本 2" xfId="7615"/>
    <cellStyle name="好_山阴县安荣乡煤矿井巷工程计算表（11-04-16） 2 3" xfId="7616"/>
    <cellStyle name="40% - 强调文字颜色 2 3 2 3" xfId="7617"/>
    <cellStyle name="解释性文本 3" xfId="7618"/>
    <cellStyle name="好_山阴县安荣乡煤矿井巷工程计算表（11-04-16） 2 4" xfId="7619"/>
    <cellStyle name="40% - 强调文字颜色 2 3 2 4" xfId="7620"/>
    <cellStyle name="公司标准表 6 2 2" xfId="7621"/>
    <cellStyle name="60% - 强调文字颜色 3 3 8" xfId="7622"/>
    <cellStyle name="好_山阴县安荣乡煤矿井巷工程计算表（11-04-16） 3" xfId="7623"/>
    <cellStyle name="40% - 强调文字颜色 2 3 3" xfId="7624"/>
    <cellStyle name="好_山阴县安荣乡煤矿井巷工程计算表（11-04-16） 3 2" xfId="7625"/>
    <cellStyle name="40% - 强调文字颜色 2 3 3 2" xfId="7626"/>
    <cellStyle name="好_山阴县安荣乡煤矿井巷工程计算表（11-04-16） 3 3" xfId="7627"/>
    <cellStyle name="40% - 强调文字颜色 2 3 3 3" xfId="7628"/>
    <cellStyle name="好_山阴县安荣乡煤矿井巷工程计算表（11-04-16） 4" xfId="7629"/>
    <cellStyle name="40% - 强调文字颜色 2 3 4" xfId="7630"/>
    <cellStyle name="好_山阴县安荣乡煤矿井巷工程计算表（11-04-16） 5" xfId="7631"/>
    <cellStyle name="40% - 强调文字颜色 2 3 5" xfId="7632"/>
    <cellStyle name="好_山阴县安荣乡煤矿井巷工程计算表（11-04-16） 5 2" xfId="7633"/>
    <cellStyle name="40% - 强调文字颜色 2 3 5 2" xfId="7634"/>
    <cellStyle name="40% - 强调文字颜色 2 3 5 2 2" xfId="7635"/>
    <cellStyle name="好_山阴县安荣乡煤矿井巷工程计算表（11-04-16） 5 3" xfId="7636"/>
    <cellStyle name="40% - 强调文字颜色 2 3 5 3" xfId="7637"/>
    <cellStyle name="Normal - Style1 10 2 2" xfId="7638"/>
    <cellStyle name="40% - 强调文字颜色 2 3 5 4" xfId="7639"/>
    <cellStyle name="RevList 6 19" xfId="7640"/>
    <cellStyle name="40% - 强调文字颜色 2 3 6 3" xfId="7641"/>
    <cellStyle name="40% - 强调文字颜色 2 4 2 2" xfId="7642"/>
    <cellStyle name="40% - 强调文字颜色 2 4 2 2 2" xfId="7643"/>
    <cellStyle name="常规 10 2 14" xfId="7644"/>
    <cellStyle name="Accent4 - 40%" xfId="7645"/>
    <cellStyle name="40% - 强调文字颜色 2 4 3 2 2" xfId="7646"/>
    <cellStyle name="40% - 强调文字颜色 2 4 3 3" xfId="7647"/>
    <cellStyle name="style2 2 15" xfId="7648"/>
    <cellStyle name="style2 2 20" xfId="7649"/>
    <cellStyle name="40% - 强调文字颜色 2 4 4 2" xfId="7650"/>
    <cellStyle name="40% - 强调文字颜色 2 4 4 2 2" xfId="7651"/>
    <cellStyle name="style2 2 16" xfId="7652"/>
    <cellStyle name="style2 2 21" xfId="7653"/>
    <cellStyle name="40% - 强调文字颜色 2 4 4 3" xfId="7654"/>
    <cellStyle name="40% - 强调文字颜色 2 5" xfId="7655"/>
    <cellStyle name="40% - 强调文字颜色 2 5 2" xfId="7656"/>
    <cellStyle name="40% - 强调文字颜色 2 5 2 2" xfId="7657"/>
    <cellStyle name="40% - 强调文字颜色 2 5 3" xfId="7658"/>
    <cellStyle name="40% - 强调文字颜色 2 5 4" xfId="7659"/>
    <cellStyle name="40% - 强调文字颜色 2 5 4 2" xfId="7660"/>
    <cellStyle name="40% - 强调文字颜色 2 5 6" xfId="7661"/>
    <cellStyle name="40% - 强调文字颜色 2 6" xfId="7662"/>
    <cellStyle name="40% - 强调文字颜色 2 6 2" xfId="7663"/>
    <cellStyle name="常规 4 2 2 2 2 4 2 2" xfId="7664"/>
    <cellStyle name="汇总 5 5" xfId="7665"/>
    <cellStyle name="40% - 强调文字颜色 2 6 2 3" xfId="7666"/>
    <cellStyle name="40% - 强调文字颜色 2 6 3" xfId="7667"/>
    <cellStyle name="汇总 6 4" xfId="7668"/>
    <cellStyle name="40% - 强调文字颜色 2 6 3 2" xfId="7669"/>
    <cellStyle name="40% - 强调文字颜色 2 6 4" xfId="7670"/>
    <cellStyle name="40% - 强调文字颜色 2 6 5" xfId="7671"/>
    <cellStyle name="标题 1 3" xfId="7672"/>
    <cellStyle name="40% - 强调文字颜色 2 8 2" xfId="7673"/>
    <cellStyle name="标题 1 3 2" xfId="7674"/>
    <cellStyle name="40% - 强调文字颜色 2 8 2 2" xfId="7675"/>
    <cellStyle name="标题 1 4" xfId="7676"/>
    <cellStyle name="40% - 强调文字颜色 2 8 3" xfId="7677"/>
    <cellStyle name="标题 2 3" xfId="7678"/>
    <cellStyle name="40% - 强调文字颜色 2 9 2" xfId="7679"/>
    <cellStyle name="常规 6 2 2 23" xfId="7680"/>
    <cellStyle name="常规 6 2 2 18" xfId="7681"/>
    <cellStyle name="60% - 强调文字颜色 4 11" xfId="7682"/>
    <cellStyle name="Currency$[0]" xfId="7683"/>
    <cellStyle name="强调文字颜色 1 2 3" xfId="7684"/>
    <cellStyle name="40% - 强调文字颜色 3 10" xfId="7685"/>
    <cellStyle name="检查单元格 6 6" xfId="7686"/>
    <cellStyle name="60% - 强调文字颜色 4 11 2" xfId="7687"/>
    <cellStyle name="百分比 5" xfId="7688"/>
    <cellStyle name="Currency$[0] 2" xfId="7689"/>
    <cellStyle name="强调文字颜色 1 2 3 2" xfId="7690"/>
    <cellStyle name="40% - 强调文字颜色 3 10 2" xfId="7691"/>
    <cellStyle name="40% - 强调文字颜色 3 2 10" xfId="7692"/>
    <cellStyle name="40% - 强调文字颜色 3 2 11" xfId="7693"/>
    <cellStyle name="40% - 强调文字颜色 3 2 13" xfId="7694"/>
    <cellStyle name="40% - 强调文字颜色 3 2 20" xfId="7695"/>
    <cellStyle name="40% - 强调文字颜色 3 2 15" xfId="7696"/>
    <cellStyle name="40% - 强调文字颜色 3 2 21" xfId="7697"/>
    <cellStyle name="40% - 强调文字颜色 3 2 16" xfId="7698"/>
    <cellStyle name="注释 5 7" xfId="7699"/>
    <cellStyle name="40% - 强调文字颜色 3 2 2 2 2" xfId="7700"/>
    <cellStyle name="注释 5 8" xfId="7701"/>
    <cellStyle name="40% - 强调文字颜色 3 2 2 2 3" xfId="7702"/>
    <cellStyle name="40% - 强调文字颜色 3 2 2 3" xfId="7703"/>
    <cellStyle name="InputArea 6" xfId="7704"/>
    <cellStyle name="60% - 强调文字颜色 4 2 8" xfId="7705"/>
    <cellStyle name="40% - 强调文字颜色 3 2 3" xfId="7706"/>
    <cellStyle name="60% - 强调文字颜色 4 2 8 2" xfId="7707"/>
    <cellStyle name="40% - 强调文字颜色 3 2 3 2" xfId="7708"/>
    <cellStyle name="Comma[2] 2 19" xfId="7709"/>
    <cellStyle name="40% - 强调文字颜色 3 2 3 2 2" xfId="7710"/>
    <cellStyle name="40% - 强调文字颜色 3 2 3 3" xfId="7711"/>
    <cellStyle name="40% - 强调文字颜色 3 2 3 3 2" xfId="7712"/>
    <cellStyle name="公司标准表 11 2 2" xfId="7713"/>
    <cellStyle name="40% - 强调文字颜色 3 2 3 4" xfId="7714"/>
    <cellStyle name="InputArea 7" xfId="7715"/>
    <cellStyle name="60% - 强调文字颜色 4 2 9" xfId="7716"/>
    <cellStyle name="40% - 强调文字颜色 3 2 4" xfId="7717"/>
    <cellStyle name="40% - 强调文字颜色 3 2 4 3" xfId="7718"/>
    <cellStyle name="40% - 强调文字颜色 3 2 4 3 2" xfId="7719"/>
    <cellStyle name="40% - 强调文字颜色 3 2 4 4" xfId="7720"/>
    <cellStyle name="链接单元格 2 6 2" xfId="7721"/>
    <cellStyle name="60% - 强调文字颜色 4 2 2 4" xfId="7722"/>
    <cellStyle name="40% - 强调文字颜色 3 2 5 2 2" xfId="7723"/>
    <cellStyle name="40% - 强调文字颜色 3 2 5 3" xfId="7724"/>
    <cellStyle name="40% - 强调文字颜色 3 2 5 4" xfId="7725"/>
    <cellStyle name="40% - 强调文字颜色 3 2 6 2" xfId="7726"/>
    <cellStyle name="40% - 强调文字颜色 3 2 6 3" xfId="7727"/>
    <cellStyle name="40% - 强调文字颜色 3 2 6 4" xfId="7728"/>
    <cellStyle name="Comma,0" xfId="7729"/>
    <cellStyle name="40% - 强调文字颜色 3 3" xfId="7730"/>
    <cellStyle name="Comma,0 2" xfId="7731"/>
    <cellStyle name="60% - 强调文字颜色 4 3 7" xfId="7732"/>
    <cellStyle name="40% - 强调文字颜色 3 3 2" xfId="7733"/>
    <cellStyle name="Comma,0 2 2" xfId="7734"/>
    <cellStyle name="40% - 强调文字颜色 3 3 2 2" xfId="7735"/>
    <cellStyle name="40% - 强调文字颜色 3 3 2 2 2" xfId="7736"/>
    <cellStyle name="40% - 强调文字颜色 3 3 2 2 2 2" xfId="7737"/>
    <cellStyle name="40% - 强调文字颜色 3 3 2 2 2 3" xfId="7738"/>
    <cellStyle name="40% - 强调文字颜色 3 3 2 2 3" xfId="7739"/>
    <cellStyle name="40% - 强调文字颜色 3 3 2 2 3 2" xfId="7740"/>
    <cellStyle name="40% - 强调文字颜色 3 3 2 2 4" xfId="7741"/>
    <cellStyle name="40% - 强调文字颜色 3 3 2 3" xfId="7742"/>
    <cellStyle name="40% - 强调文字颜色 3 3 2 3 2" xfId="7743"/>
    <cellStyle name="40% - 强调文字颜色 3 3 2 4" xfId="7744"/>
    <cellStyle name="公司标准表 7 2 2" xfId="7745"/>
    <cellStyle name="Comma,0 3" xfId="7746"/>
    <cellStyle name="60% - 强调文字颜色 4 3 8" xfId="7747"/>
    <cellStyle name="60% - 强调文字颜色 2 3 2 2 2 2 2" xfId="7748"/>
    <cellStyle name="40% - 强调文字颜色 3 3 3" xfId="7749"/>
    <cellStyle name="40% - 强调文字颜色 3 3 4" xfId="7750"/>
    <cellStyle name="40% - 强调文字颜色 3 3 4 2" xfId="7751"/>
    <cellStyle name="40% - 强调文字颜色 3 3 4 2 2" xfId="7752"/>
    <cellStyle name="40% - 强调文字颜色 3 3 4 4" xfId="7753"/>
    <cellStyle name="40% - 强调文字颜色 3 3 5" xfId="7754"/>
    <cellStyle name="Fixed" xfId="7755"/>
    <cellStyle name="40% - 强调文字颜色 3 3 5 2" xfId="7756"/>
    <cellStyle name="40% - 强调文字颜色 3 3 5 3" xfId="7757"/>
    <cellStyle name="40% - 强调文字颜色 3 3 5 4" xfId="7758"/>
    <cellStyle name="40% - 强调文字颜色 3 3 6 2" xfId="7759"/>
    <cellStyle name="40% - 强调文字颜色 3 3 6 3" xfId="7760"/>
    <cellStyle name="Comma,1" xfId="7761"/>
    <cellStyle name="PrePop Units (0)" xfId="7762"/>
    <cellStyle name="40% - 强调文字颜色 3 4" xfId="7763"/>
    <cellStyle name="Comma,1 2" xfId="7764"/>
    <cellStyle name="60% - 强调文字颜色 4 4 7" xfId="7765"/>
    <cellStyle name="强调文字颜色 1 2 17" xfId="7766"/>
    <cellStyle name="强调文字颜色 1 2 22" xfId="7767"/>
    <cellStyle name="PrePop Units (0) 2" xfId="7768"/>
    <cellStyle name="40% - 强调文字颜色 3 4 2" xfId="7769"/>
    <cellStyle name="公司标准表 7 3 2" xfId="7770"/>
    <cellStyle name="Comma,1 3" xfId="7771"/>
    <cellStyle name="强调文字颜色 1 2 18" xfId="7772"/>
    <cellStyle name="强调文字颜色 1 2 23" xfId="7773"/>
    <cellStyle name="40% - 强调文字颜色 3 4 3" xfId="7774"/>
    <cellStyle name="40% - 强调文字颜色 3 4 3 2" xfId="7775"/>
    <cellStyle name="40% - 强调文字颜色 3 4 3 2 2" xfId="7776"/>
    <cellStyle name="强调文字颜色 1 2 19" xfId="7777"/>
    <cellStyle name="40% - 强调文字颜色 3 4 4" xfId="7778"/>
    <cellStyle name="40% - 强调文字颜色 3 4 4 2 2" xfId="7779"/>
    <cellStyle name="40% - 强调文字颜色 3 4 6" xfId="7780"/>
    <cellStyle name="常规 4 9 2" xfId="7781"/>
    <cellStyle name="Comma,2" xfId="7782"/>
    <cellStyle name="常规 4 2 7 2" xfId="7783"/>
    <cellStyle name="40% - 强调文字颜色 3 5" xfId="7784"/>
    <cellStyle name="常规 4 9 2 2" xfId="7785"/>
    <cellStyle name="Comma,2 2" xfId="7786"/>
    <cellStyle name="40% - 强调文字颜色 3 5 2" xfId="7787"/>
    <cellStyle name="Comma,2 2 2" xfId="7788"/>
    <cellStyle name="40% - 强调文字颜色 3 5 2 2" xfId="7789"/>
    <cellStyle name="40% - 强调文字颜色 3 5 2 3" xfId="7790"/>
    <cellStyle name="公司标准表 7 4 2" xfId="7791"/>
    <cellStyle name="Comma,2 3" xfId="7792"/>
    <cellStyle name="40% - 强调文字颜色 3 5 3" xfId="7793"/>
    <cellStyle name="40% - 强调文字颜色 3 5 4" xfId="7794"/>
    <cellStyle name="40% - 强调文字颜色 3 5 4 2" xfId="7795"/>
    <cellStyle name="40% - 强调文字颜色 3 5 5" xfId="7796"/>
    <cellStyle name="40% - 强调文字颜色 3 6" xfId="7797"/>
    <cellStyle name="常规 9 2 2 5 2" xfId="7798"/>
    <cellStyle name="40% - 强调文字颜色 3 6 2 2" xfId="7799"/>
    <cellStyle name="常规 9 2 2 5 3" xfId="7800"/>
    <cellStyle name="40% - 强调文字颜色 3 6 2 3" xfId="7801"/>
    <cellStyle name="常规 9 2 2 6" xfId="7802"/>
    <cellStyle name="40% - 强调文字颜色 3 6 3" xfId="7803"/>
    <cellStyle name="n_GB model V7 0914_科宁公司（成本法）" xfId="7804"/>
    <cellStyle name="常规 9 2 2 6 2" xfId="7805"/>
    <cellStyle name="40% - 强调文字颜色 3 6 3 2" xfId="7806"/>
    <cellStyle name="常规 9 2 2 7" xfId="7807"/>
    <cellStyle name="40% - 强调文字颜色 3 6 4" xfId="7808"/>
    <cellStyle name="常规 9 2 2 8" xfId="7809"/>
    <cellStyle name="超链接 3 2 2 2" xfId="7810"/>
    <cellStyle name="40% - 强调文字颜色 3 6 5" xfId="7811"/>
    <cellStyle name="40% - 强调文字颜色 3 7 2 2" xfId="7812"/>
    <cellStyle name="适中 2 22" xfId="7813"/>
    <cellStyle name="适中 2 17" xfId="7814"/>
    <cellStyle name="差_附件10：主要设备询价表 10" xfId="7815"/>
    <cellStyle name="e鯪9Y_x000b_ 2 2" xfId="7816"/>
    <cellStyle name="40% - 强调文字颜色 3 8 3" xfId="7817"/>
    <cellStyle name="9" xfId="7818"/>
    <cellStyle name="PrePop Units (1) 2" xfId="7819"/>
    <cellStyle name="40% - 强调文字颜色 3 9 2" xfId="7820"/>
    <cellStyle name="60% - 强调文字颜色 5 11" xfId="7821"/>
    <cellStyle name="Normal - Style1 4 2 2" xfId="7822"/>
    <cellStyle name="强调文字颜色 1 7 3" xfId="7823"/>
    <cellStyle name="40% - 强调文字颜色 4 10" xfId="7824"/>
    <cellStyle name="60% - 强调文字颜色 1 22" xfId="7825"/>
    <cellStyle name="60% - 强调文字颜色 1 17" xfId="7826"/>
    <cellStyle name="60% - 强调文字颜色 5 11 2" xfId="7827"/>
    <cellStyle name="Normal - Style1 4 2 2 2" xfId="7828"/>
    <cellStyle name="公司标准表 5 4" xfId="7829"/>
    <cellStyle name="常规 8 11" xfId="7830"/>
    <cellStyle name="40% - 强调文字颜色 4 10 2" xfId="7831"/>
    <cellStyle name="40% - 强调文字颜色 4 2" xfId="7832"/>
    <cellStyle name="40% - 强调文字颜色 4 2 10" xfId="7833"/>
    <cellStyle name="40% - 强调文字颜色 4 2 10 2" xfId="7834"/>
    <cellStyle name="40% - 强调文字颜色 4 2 11" xfId="7835"/>
    <cellStyle name="常规 2 30" xfId="7836"/>
    <cellStyle name="常规 2 25" xfId="7837"/>
    <cellStyle name="40% - 强调文字颜色 4 2 11 2" xfId="7838"/>
    <cellStyle name="千位分隔[0] 4 2" xfId="7839"/>
    <cellStyle name="40% - 强调文字颜色 4 2 12" xfId="7840"/>
    <cellStyle name="输入 20" xfId="7841"/>
    <cellStyle name="输入 15" xfId="7842"/>
    <cellStyle name="40% - 强调文字颜色 4 2 12 2" xfId="7843"/>
    <cellStyle name="千位分隔[0] 4 3" xfId="7844"/>
    <cellStyle name="40% - 强调文字颜色 4 2 13" xfId="7845"/>
    <cellStyle name="40% - 强调文字颜色 4 2 13 2" xfId="7846"/>
    <cellStyle name="千位分隔[0] 4 4" xfId="7847"/>
    <cellStyle name="40% - 强调文字颜色 4 2 14" xfId="7848"/>
    <cellStyle name="千位分隔[0] 4 5" xfId="7849"/>
    <cellStyle name="40% - 强调文字颜色 4 2 20" xfId="7850"/>
    <cellStyle name="40% - 强调文字颜色 4 2 15" xfId="7851"/>
    <cellStyle name="千位分隔[0] 4 6" xfId="7852"/>
    <cellStyle name="40% - 强调文字颜色 4 2 21" xfId="7853"/>
    <cellStyle name="40% - 强调文字颜色 4 2 16" xfId="7854"/>
    <cellStyle name="常规 3 30" xfId="7855"/>
    <cellStyle name="常规 3 25" xfId="7856"/>
    <cellStyle name="40% - 强调文字颜色 4 2 21 2" xfId="7857"/>
    <cellStyle name="40% - 强调文字颜色 4 2 16 2" xfId="7858"/>
    <cellStyle name="千位分隔[0] 4 7" xfId="7859"/>
    <cellStyle name="40% - 强调文字颜色 4 2 22" xfId="7860"/>
    <cellStyle name="40% - 强调文字颜色 4 2 17" xfId="7861"/>
    <cellStyle name="40% - 强调文字颜色 4 2 17 2" xfId="7862"/>
    <cellStyle name="千位分隔[0] 4 8" xfId="7863"/>
    <cellStyle name="常规 40 2" xfId="7864"/>
    <cellStyle name="常规 35 2" xfId="7865"/>
    <cellStyle name="40% - 强调文字颜色 4 2 18" xfId="7866"/>
    <cellStyle name="常规 40 2 2" xfId="7867"/>
    <cellStyle name="常规 35 2 2" xfId="7868"/>
    <cellStyle name="40% - 强调文字颜色 4 2 18 2" xfId="7869"/>
    <cellStyle name="千位分隔[0] 4 9" xfId="7870"/>
    <cellStyle name="常规 40 3" xfId="7871"/>
    <cellStyle name="常规 35 3" xfId="7872"/>
    <cellStyle name="40% - 强调文字颜色 4 2 19" xfId="7873"/>
    <cellStyle name="常规 35 3 2" xfId="7874"/>
    <cellStyle name="40% - 强调文字颜色 4 2 19 2" xfId="7875"/>
    <cellStyle name="Percent[0] 6" xfId="7876"/>
    <cellStyle name="60% - 强调文字颜色 5 2 7" xfId="7877"/>
    <cellStyle name="40% - 强调文字颜色 4 2 2" xfId="7878"/>
    <cellStyle name="60% - 强调文字颜色 5 2 7 2" xfId="7879"/>
    <cellStyle name="40% - 强调文字颜色 4 2 2 2" xfId="7880"/>
    <cellStyle name="40% - 强调文字颜色 4 2 2 2 2" xfId="7881"/>
    <cellStyle name="后继超级链接" xfId="7882"/>
    <cellStyle name="40% - 强调文字颜色 4 2 2 2 3" xfId="7883"/>
    <cellStyle name="60% - 强调文字颜色 4 2 10 2" xfId="7884"/>
    <cellStyle name="40% - 强调文字颜色 4 2 2 3" xfId="7885"/>
    <cellStyle name="40% - 强调文字颜色 4 2 2 4" xfId="7886"/>
    <cellStyle name="Percent[0] 7" xfId="7887"/>
    <cellStyle name="60% - 强调文字颜色 5 2 8" xfId="7888"/>
    <cellStyle name="40% - 强调文字颜色 4 2 3" xfId="7889"/>
    <cellStyle name="40% - 强调文字颜色 4 2 3 2 2" xfId="7890"/>
    <cellStyle name="40% - 强调文字颜色 4 2 3 3 2" xfId="7891"/>
    <cellStyle name="Percent[0] 8" xfId="7892"/>
    <cellStyle name="60% - 强调文字颜色 5 2 9" xfId="7893"/>
    <cellStyle name="40% - 强调文字颜色 4 2 4" xfId="7894"/>
    <cellStyle name="常规 2 2 3 4" xfId="7895"/>
    <cellStyle name="60% - 强调文字颜色 5 2 9 2" xfId="7896"/>
    <cellStyle name="Normal - Style1 2 10" xfId="7897"/>
    <cellStyle name="40% - 强调文字颜色 4 2 4 2" xfId="7898"/>
    <cellStyle name="Normal - Style1 2 10 2" xfId="7899"/>
    <cellStyle name="40% - 强调文字颜色 4 2 4 2 2" xfId="7900"/>
    <cellStyle name="60% - 强调文字颜色 4 2 12 2" xfId="7901"/>
    <cellStyle name="40% - 强调文字颜色 4 2 4 3" xfId="7902"/>
    <cellStyle name="40% - 强调文字颜色 4 2 4 3 2" xfId="7903"/>
    <cellStyle name="40% - 强调文字颜色 4 2 4 4" xfId="7904"/>
    <cellStyle name="40% - 强调文字颜色 4 2 5" xfId="7905"/>
    <cellStyle name="40% - 强调文字颜色 4 2 5 2" xfId="7906"/>
    <cellStyle name="40% - 强调文字颜色 4 2 5 2 2" xfId="7907"/>
    <cellStyle name="60% - 强调文字颜色 4 2 13 2" xfId="7908"/>
    <cellStyle name="40% - 强调文字颜色 4 2 5 3" xfId="7909"/>
    <cellStyle name="40% - 强调文字颜色 4 2 5 4" xfId="7910"/>
    <cellStyle name="40% - 强调文字颜色 4 2 6" xfId="7911"/>
    <cellStyle name="40% - 强调文字颜色 4 2 6 2 2" xfId="7912"/>
    <cellStyle name="60% - 强调文字颜色 4 2 14 2" xfId="7913"/>
    <cellStyle name="40% - 强调文字颜色 4 2 6 3" xfId="7914"/>
    <cellStyle name="好 30 2" xfId="7915"/>
    <cellStyle name="好 25 2" xfId="7916"/>
    <cellStyle name="40% - 强调文字颜色 4 3" xfId="7917"/>
    <cellStyle name="解释性文本 2 3 4" xfId="7918"/>
    <cellStyle name="60% - 强调文字颜色 5 3 7" xfId="7919"/>
    <cellStyle name="40% - 强调文字颜色 4 3 2" xfId="7920"/>
    <cellStyle name="Input Cells 5 11" xfId="7921"/>
    <cellStyle name="40% - 强调文字颜色 4 3 2 2" xfId="7922"/>
    <cellStyle name="Input Cells 5 11 2" xfId="7923"/>
    <cellStyle name="40% - 强调文字颜色 4 3 2 2 2" xfId="7924"/>
    <cellStyle name="RevList 3 6" xfId="7925"/>
    <cellStyle name="40% - 强调文字颜色 4 3 2 2 2 2" xfId="7926"/>
    <cellStyle name="RevList 3 6 2" xfId="7927"/>
    <cellStyle name="常规 13 5 3" xfId="7928"/>
    <cellStyle name="PSChar 2 9" xfId="7929"/>
    <cellStyle name="40% - 强调文字颜色 4 3 2 2 2 2 2" xfId="7930"/>
    <cellStyle name="40% - 强调文字颜色 4 3 2 2 3" xfId="7931"/>
    <cellStyle name="RevList 4 6" xfId="7932"/>
    <cellStyle name="40% - 强调文字颜色 4 3 2 2 3 2" xfId="7933"/>
    <cellStyle name="40% - 强调文字颜色 4 9 2" xfId="7934"/>
    <cellStyle name="40% - 强调文字颜色 4 3 2 2 4" xfId="7935"/>
    <cellStyle name="Input Cells 5 13" xfId="7936"/>
    <cellStyle name="40% - 强调文字颜色 4 3 2 4" xfId="7937"/>
    <cellStyle name="Input Cells 4 17 2" xfId="7938"/>
    <cellStyle name="Input Cells 4 22 2" xfId="7939"/>
    <cellStyle name="60% - 强调文字颜色 6 2 11 2" xfId="7940"/>
    <cellStyle name="差_山阴县安荣乡煤矿井巷工程计算表（11-04-16）_0270锡林郭勒公司资产评估表 2" xfId="7941"/>
    <cellStyle name="Input Cells 5 14" xfId="7942"/>
    <cellStyle name="40% - 强调文字颜色 4 3 2 5" xfId="7943"/>
    <cellStyle name="公司标准表 8 2 2" xfId="7944"/>
    <cellStyle name="60% - 强调文字颜色 5 3 8" xfId="7945"/>
    <cellStyle name="40% - 强调文字颜色 4 3 3" xfId="7946"/>
    <cellStyle name="40% - 强调文字颜色 4 3 3 2" xfId="7947"/>
    <cellStyle name="千位分隔[0] 2 2 2 2 3" xfId="7948"/>
    <cellStyle name="40% - 强调文字颜色 4 3 3 2 2" xfId="7949"/>
    <cellStyle name="常规 2 3 3 4" xfId="7950"/>
    <cellStyle name="Calc Percent (1) 2" xfId="7951"/>
    <cellStyle name="40% - 强调文字颜色 4 3 4 2" xfId="7952"/>
    <cellStyle name="Calc Percent (1) 2 2" xfId="7953"/>
    <cellStyle name="40% - 强调文字颜色 4 3 4 2 2" xfId="7954"/>
    <cellStyle name="40% - 强调文字颜色 4 3 4 4" xfId="7955"/>
    <cellStyle name="40% - 强调文字颜色 4 3 5" xfId="7956"/>
    <cellStyle name="40% - 强调文字颜色 4 3 5 2" xfId="7957"/>
    <cellStyle name="40% - 强调文字颜色 4 3 5 2 2" xfId="7958"/>
    <cellStyle name="40% - 强调文字颜色 4 3 5 4" xfId="7959"/>
    <cellStyle name="40% - 强调文字颜色 4 4 2 2" xfId="7960"/>
    <cellStyle name="40% - 强调文字颜色 4 4 2 2 2" xfId="7961"/>
    <cellStyle name="差_20110112-井巷工程(经李部审）_0270锡林郭勒公司资产评估表 2 2 2" xfId="7962"/>
    <cellStyle name="Input [yellow] 3 2" xfId="7963"/>
    <cellStyle name="Euro 11" xfId="7964"/>
    <cellStyle name="40% - 强调文字颜色 4 4 2 4" xfId="7965"/>
    <cellStyle name="40% - 强调文字颜色 4 4 3" xfId="7966"/>
    <cellStyle name="40% - 强调文字颜色 4 4 3 2" xfId="7967"/>
    <cellStyle name="60% - 强调文字颜色 1 4" xfId="7968"/>
    <cellStyle name="40% - 强调文字颜色 4 4 3 2 2" xfId="7969"/>
    <cellStyle name="Unprotect 2 11" xfId="7970"/>
    <cellStyle name="40% - 强调文字颜色 4 4 5" xfId="7971"/>
    <cellStyle name="40% - 强调文字颜色 4 4 5 2" xfId="7972"/>
    <cellStyle name="Moneda_10 AVERIAS MASIVAS + ANT" xfId="7973"/>
    <cellStyle name="Currency$[2] 2 2" xfId="7974"/>
    <cellStyle name="Unprotect 2 12" xfId="7975"/>
    <cellStyle name="40% - 强调文字颜色 4 4 6" xfId="7976"/>
    <cellStyle name="40% - 强调文字颜色 4 5" xfId="7977"/>
    <cellStyle name="40% - 强调文字颜色 4 5 2 3" xfId="7978"/>
    <cellStyle name="常规 7 22 2" xfId="7979"/>
    <cellStyle name="40% - 强调文字颜色 4 6" xfId="7980"/>
    <cellStyle name="常规 9 3 2 6" xfId="7981"/>
    <cellStyle name="40% - 强调文字颜色 4 6 3" xfId="7982"/>
    <cellStyle name="40% - 强调文字颜色 4 6 3 2" xfId="7983"/>
    <cellStyle name="40% - 强调文字颜色 4 7 3" xfId="7984"/>
    <cellStyle name="40% - 强调文字颜色 4 8 2 2" xfId="7985"/>
    <cellStyle name="常规 11 2 11" xfId="7986"/>
    <cellStyle name="40% - 强调文字颜色 4 8 3" xfId="7987"/>
    <cellStyle name="好 2 3" xfId="7988"/>
    <cellStyle name="40% - 强调文字颜色 5 2" xfId="7989"/>
    <cellStyle name="40% - 强调文字颜色 5 2 12 2" xfId="7990"/>
    <cellStyle name="40% - 强调文字颜色 5 2 13" xfId="7991"/>
    <cellStyle name="40% - 强调文字颜色 5 2 13 2" xfId="7992"/>
    <cellStyle name="好_设备案例安装费用计算" xfId="7993"/>
    <cellStyle name="40% - 强调文字颜色 5 2 14" xfId="7994"/>
    <cellStyle name="好_设备案例安装费用计算 2" xfId="7995"/>
    <cellStyle name="40% - 强调文字颜色 5 2 14 2" xfId="7996"/>
    <cellStyle name="链接单元格 2 2 2" xfId="7997"/>
    <cellStyle name="40% - 强调文字颜色 5 2 21" xfId="7998"/>
    <cellStyle name="40% - 强调文字颜色 5 2 16" xfId="7999"/>
    <cellStyle name="链接单元格 2 2 2 2" xfId="8000"/>
    <cellStyle name="40% - 强调文字颜色 5 2 21 2" xfId="8001"/>
    <cellStyle name="40% - 强调文字颜色 5 2 16 2" xfId="8002"/>
    <cellStyle name="链接单元格 2 2 3" xfId="8003"/>
    <cellStyle name="40% - 强调文字颜色 5 2 22" xfId="8004"/>
    <cellStyle name="40% - 强调文字颜色 5 2 17" xfId="8005"/>
    <cellStyle name="40% - 强调文字颜色 5 2 17 2" xfId="8006"/>
    <cellStyle name="样式 1 2 2" xfId="8007"/>
    <cellStyle name="差_鲲鹏房产测算表邵02 2" xfId="8008"/>
    <cellStyle name="Prefilled 2 2" xfId="8009"/>
    <cellStyle name="40% - 强调文字颜色 5 2 18" xfId="8010"/>
    <cellStyle name="样式 1 2 2 2" xfId="8011"/>
    <cellStyle name="差_鲲鹏房产测算表邵02 2 2" xfId="8012"/>
    <cellStyle name="40% - 强调文字颜色 5 2 18 2" xfId="8013"/>
    <cellStyle name="解释性文本 3 2 4" xfId="8014"/>
    <cellStyle name="千位分隔 3 3 2 19" xfId="8015"/>
    <cellStyle name="60% - 强调文字颜色 6 2 7" xfId="8016"/>
    <cellStyle name="好 2 3 2" xfId="8017"/>
    <cellStyle name="40% - 强调文字颜色 5 2 2" xfId="8018"/>
    <cellStyle name="常规 2 10 3" xfId="8019"/>
    <cellStyle name="60% - 强调文字颜色 6 2 7 2" xfId="8020"/>
    <cellStyle name="好 2 3 2 2" xfId="8021"/>
    <cellStyle name="注释 7 8 5" xfId="8022"/>
    <cellStyle name="40% - 强调文字颜色 5 2 2 2" xfId="8023"/>
    <cellStyle name="Currency$[0] 14" xfId="8024"/>
    <cellStyle name="40% - 强调文字颜色 5 2 2 2 2" xfId="8025"/>
    <cellStyle name="Currency$[0] 20" xfId="8026"/>
    <cellStyle name="Currency$[0] 15" xfId="8027"/>
    <cellStyle name="40% - 强调文字颜色 5 2 2 2 3" xfId="8028"/>
    <cellStyle name="40% - 强调文字颜色 5 2 2 3" xfId="8029"/>
    <cellStyle name="40% - 强调文字颜色 5 2 2 4" xfId="8030"/>
    <cellStyle name="好_案例1-掘进机 11" xfId="8031"/>
    <cellStyle name="40% - 强调文字颜色 5 2 3 3" xfId="8032"/>
    <cellStyle name="40% - 强调文字颜色 5 2 3 3 2" xfId="8033"/>
    <cellStyle name="好_案例1-掘进机 13" xfId="8034"/>
    <cellStyle name="40% - 强调文字颜色 5 2 3 5" xfId="8035"/>
    <cellStyle name="60% - 强调文字颜色 6 2 9" xfId="8036"/>
    <cellStyle name="好 2 3 4" xfId="8037"/>
    <cellStyle name="40% - 强调文字颜色 5 2 4" xfId="8038"/>
    <cellStyle name="常规 3 2 3 4" xfId="8039"/>
    <cellStyle name="常规 2 12 3" xfId="8040"/>
    <cellStyle name="60% - 强调文字颜色 6 2 9 2" xfId="8041"/>
    <cellStyle name="Euro 9" xfId="8042"/>
    <cellStyle name="40% - 强调文字颜色 5 2 4 2" xfId="8043"/>
    <cellStyle name="40% - 强调文字颜色 5 2 4 3" xfId="8044"/>
    <cellStyle name="40% - 强调文字颜色 5 2 4 3 2" xfId="8045"/>
    <cellStyle name="好 2 3 5" xfId="8046"/>
    <cellStyle name="40% - 强调文字颜色 5 2 5" xfId="8047"/>
    <cellStyle name="40% - 强调文字颜色 5 2 6 2 2" xfId="8048"/>
    <cellStyle name="RevList 2" xfId="8049"/>
    <cellStyle name="40% - 强调文字颜色 5 2 6 3" xfId="8050"/>
    <cellStyle name="好 2 4" xfId="8051"/>
    <cellStyle name="好 31 2" xfId="8052"/>
    <cellStyle name="好 26 2" xfId="8053"/>
    <cellStyle name="40% - 强调文字颜色 5 3" xfId="8054"/>
    <cellStyle name="60% - 强调文字颜色 6 3 7" xfId="8055"/>
    <cellStyle name="好 2 4 2" xfId="8056"/>
    <cellStyle name="千位分隔 2 3 11" xfId="8057"/>
    <cellStyle name="40% - 强调文字颜色 5 3 2" xfId="8058"/>
    <cellStyle name="差_0270锡林郭勒公司资产评估表 3" xfId="8059"/>
    <cellStyle name="好 2 4 2 2" xfId="8060"/>
    <cellStyle name="40% - 强调文字颜色 5 3 2 2" xfId="8061"/>
    <cellStyle name="Input Cells 7 4 3" xfId="8062"/>
    <cellStyle name="差_0270锡林郭勒公司资产评估表 3 2" xfId="8063"/>
    <cellStyle name="40% - 强调文字颜色 5 3 2 2 2" xfId="8064"/>
    <cellStyle name="40% - 强调文字颜色 5 3 2 2 3" xfId="8065"/>
    <cellStyle name="公司标准表 25" xfId="8066"/>
    <cellStyle name="公司标准表 30" xfId="8067"/>
    <cellStyle name="好_Book1" xfId="8068"/>
    <cellStyle name="Column$Headings 3" xfId="8069"/>
    <cellStyle name="40% - 强调文字颜色 5 3 2 2 3 2" xfId="8070"/>
    <cellStyle name="40% - 强调文字颜色 5 3 2 2 4" xfId="8071"/>
    <cellStyle name="差_0270锡林郭勒公司资产评估表 4" xfId="8072"/>
    <cellStyle name="Grey 10" xfId="8073"/>
    <cellStyle name="40% - 强调文字颜色 5 3 2 3" xfId="8074"/>
    <cellStyle name="Input Cells 7 5 3" xfId="8075"/>
    <cellStyle name="40% - 强调文字颜色 5 3 2 3 2" xfId="8076"/>
    <cellStyle name="RevList 5 14 2" xfId="8077"/>
    <cellStyle name="Grey 11" xfId="8078"/>
    <cellStyle name="40% - 强调文字颜色 5 3 2 4" xfId="8079"/>
    <cellStyle name="Grey 12" xfId="8080"/>
    <cellStyle name="40% - 强调文字颜色 5 3 2 5" xfId="8081"/>
    <cellStyle name="公司标准表 9 2 2" xfId="8082"/>
    <cellStyle name="60% - 强调文字颜色 6 3 8" xfId="8083"/>
    <cellStyle name="好 2 4 3" xfId="8084"/>
    <cellStyle name="千位分隔 2 3 12" xfId="8085"/>
    <cellStyle name="40% - 强调文字颜色 5 3 3" xfId="8086"/>
    <cellStyle name="40% - 强调文字颜色 5 3 3 2" xfId="8087"/>
    <cellStyle name="Input Cells 8 4 3" xfId="8088"/>
    <cellStyle name="千位分隔[0] 2 2 2 6" xfId="8089"/>
    <cellStyle name="40% - 强调文字颜色 5 3 3 2 2" xfId="8090"/>
    <cellStyle name="40% - 强调文字颜色 5 3 3 3" xfId="8091"/>
    <cellStyle name="n_铝厂现金流1122B" xfId="8092"/>
    <cellStyle name="40% - 强调文字颜色 5 3 4 3" xfId="8093"/>
    <cellStyle name="RevList 5 16 2" xfId="8094"/>
    <cellStyle name="RevList 5 21 2" xfId="8095"/>
    <cellStyle name="40% - 强调文字颜色 5 3 4 4" xfId="8096"/>
    <cellStyle name="千位分隔 2 3 14" xfId="8097"/>
    <cellStyle name="40% - 强调文字颜色 5 3 5" xfId="8098"/>
    <cellStyle name="千位分隔[0] 3 18" xfId="8099"/>
    <cellStyle name="c_GB MODEL 083103 PRC  V3 w product mix change_附件5：评估、审计明细表（成本法）" xfId="8100"/>
    <cellStyle name="40% - 强调文字颜色 5 3 5 2" xfId="8101"/>
    <cellStyle name="千位分隔 2 3 15" xfId="8102"/>
    <cellStyle name="千位分隔 2 3 20" xfId="8103"/>
    <cellStyle name="Thousands" xfId="8104"/>
    <cellStyle name="40% - 强调文字颜色 5 3 6" xfId="8105"/>
    <cellStyle name="Thousands 3" xfId="8106"/>
    <cellStyle name="40% - 强调文字颜色 5 3 6 3" xfId="8107"/>
    <cellStyle name="好 2 5" xfId="8108"/>
    <cellStyle name="40% - 强调文字颜色 5 4" xfId="8109"/>
    <cellStyle name="60% - 强调文字颜色 6 4 7" xfId="8110"/>
    <cellStyle name="Input Cells 12" xfId="8111"/>
    <cellStyle name="好 2 5 2" xfId="8112"/>
    <cellStyle name="40% - 强调文字颜色 5 4 2" xfId="8113"/>
    <cellStyle name="Input Cells 12 2" xfId="8114"/>
    <cellStyle name="好 2 5 2 2" xfId="8115"/>
    <cellStyle name="40% - 强调文字颜色 5 4 2 2" xfId="8116"/>
    <cellStyle name="Input Cells 12 3" xfId="8117"/>
    <cellStyle name="Normal - Style1 25 2" xfId="8118"/>
    <cellStyle name="Normal - Style1 30 2" xfId="8119"/>
    <cellStyle name="40% - 强调文字颜色 5 4 2 3" xfId="8120"/>
    <cellStyle name="Input Cells 12 4" xfId="8121"/>
    <cellStyle name="40% - 强调文字颜色 5 4 2 4" xfId="8122"/>
    <cellStyle name="Input Cells 13" xfId="8123"/>
    <cellStyle name="好 2 5 3" xfId="8124"/>
    <cellStyle name="40% - 强调文字颜色 5 4 3" xfId="8125"/>
    <cellStyle name="Input Cells 13 2" xfId="8126"/>
    <cellStyle name="40% - 强调文字颜色 5 4 3 2" xfId="8127"/>
    <cellStyle name="Input Cells 13 2 2" xfId="8128"/>
    <cellStyle name="Input Cells 8 8" xfId="8129"/>
    <cellStyle name="40% - 强调文字颜色 5 4 3 2 2" xfId="8130"/>
    <cellStyle name="Input Cells 13 3" xfId="8131"/>
    <cellStyle name="Normal - Style1 26 2" xfId="8132"/>
    <cellStyle name="Normal - Style1 31 2" xfId="8133"/>
    <cellStyle name="40% - 强调文字颜色 5 4 3 3" xfId="8134"/>
    <cellStyle name="Input Cells 14" xfId="8135"/>
    <cellStyle name="好 2 5 4" xfId="8136"/>
    <cellStyle name="40% - 强调文字颜色 5 4 4" xfId="8137"/>
    <cellStyle name="Input Cells 14 2" xfId="8138"/>
    <cellStyle name="40% - 强调文字颜色 5 4 4 2" xfId="8139"/>
    <cellStyle name="Input Cells 14 2 2" xfId="8140"/>
    <cellStyle name="40% - 强调文字颜色 5 4 4 2 2" xfId="8141"/>
    <cellStyle name="Input Cells 14 3" xfId="8142"/>
    <cellStyle name="Normal - Style1 27 2" xfId="8143"/>
    <cellStyle name="Normal - Style1 32 2" xfId="8144"/>
    <cellStyle name="40% - 强调文字颜色 5 4 4 3" xfId="8145"/>
    <cellStyle name="Input Cells 16" xfId="8146"/>
    <cellStyle name="Input Cells 21" xfId="8147"/>
    <cellStyle name="40% - 强调文字颜色 5 4 6" xfId="8148"/>
    <cellStyle name="好 2 6" xfId="8149"/>
    <cellStyle name="好_娄娄沟房屋及构筑物照片 2" xfId="8150"/>
    <cellStyle name="40% - 强调文字颜色 5 5" xfId="8151"/>
    <cellStyle name="好 2 6 2" xfId="8152"/>
    <cellStyle name="好_娄娄沟房屋及构筑物照片 2 2" xfId="8153"/>
    <cellStyle name="40% - 强调文字颜色 5 5 2" xfId="8154"/>
    <cellStyle name="好 2 6 2 2" xfId="8155"/>
    <cellStyle name="差_娄娄沟房屋及构筑物照片 18" xfId="8156"/>
    <cellStyle name="Column$Headings 5 3" xfId="8157"/>
    <cellStyle name="40% - 强调文字颜色 5 5 2 2" xfId="8158"/>
    <cellStyle name="差_娄娄沟房屋及构筑物照片 19" xfId="8159"/>
    <cellStyle name="Column$Headings 5 4" xfId="8160"/>
    <cellStyle name="40% - 强调文字颜色 5 5 2 3" xfId="8161"/>
    <cellStyle name="好 2 6 3" xfId="8162"/>
    <cellStyle name="好_娄娄沟房屋及构筑物照片 2 3" xfId="8163"/>
    <cellStyle name="40% - 强调文字颜色 5 5 3" xfId="8164"/>
    <cellStyle name="Column$Headings 6 3" xfId="8165"/>
    <cellStyle name="40% - 强调文字颜色 5 5 3 2" xfId="8166"/>
    <cellStyle name="好 2 6 4" xfId="8167"/>
    <cellStyle name="40% - 强调文字颜色 5 5 4" xfId="8168"/>
    <cellStyle name="Column$Headings 7 3" xfId="8169"/>
    <cellStyle name="40% - 强调文字颜色 5 5 4 2" xfId="8170"/>
    <cellStyle name="好 2 6 5" xfId="8171"/>
    <cellStyle name="40% - 强调文字颜色 5 5 5" xfId="8172"/>
    <cellStyle name="好 2 7" xfId="8173"/>
    <cellStyle name="好_娄娄沟房屋及构筑物照片 3" xfId="8174"/>
    <cellStyle name="40% - 强调文字颜色 5 6" xfId="8175"/>
    <cellStyle name="常规 9 4 2 5" xfId="8176"/>
    <cellStyle name="好 2 7 2" xfId="8177"/>
    <cellStyle name="好_娄娄沟房屋及构筑物照片 3 2" xfId="8178"/>
    <cellStyle name="40% - 强调文字颜色 5 6 2" xfId="8179"/>
    <cellStyle name="RevList 2 21" xfId="8180"/>
    <cellStyle name="RevList 2 16" xfId="8181"/>
    <cellStyle name="40% - 强调文字颜色 5 6 2 2" xfId="8182"/>
    <cellStyle name="RevList 2 22" xfId="8183"/>
    <cellStyle name="RevList 2 17" xfId="8184"/>
    <cellStyle name="40% - 强调文字颜色 5 6 2 3" xfId="8185"/>
    <cellStyle name="常规 2 2 2 2 2 2 2" xfId="8186"/>
    <cellStyle name="40% - 强调文字颜色 5 6 4" xfId="8187"/>
    <cellStyle name="40% - 强调文字颜色 5 7 2 2" xfId="8188"/>
    <cellStyle name="常规 2 3 2 2 5" xfId="8189"/>
    <cellStyle name="RevList 3 2 2 2" xfId="8190"/>
    <cellStyle name="40% - 强调文字颜色 5 7 3" xfId="8191"/>
    <cellStyle name="差 2 15" xfId="8192"/>
    <cellStyle name="差 2 20" xfId="8193"/>
    <cellStyle name="千位分隔 2 4 11" xfId="8194"/>
    <cellStyle name="差_山西煤炭进出口集团左权鑫顺煤业有限公司资产评估表_0270锡林郭勒公司资产评估表 2" xfId="8195"/>
    <cellStyle name="40% - 强调文字颜色 5 8 2" xfId="8196"/>
    <cellStyle name="差 2 15 2" xfId="8197"/>
    <cellStyle name="差 2 20 2" xfId="8198"/>
    <cellStyle name="差_山西煤炭进出口集团左权鑫顺煤业有限公司资产评估表_0270锡林郭勒公司资产评估表 2 2" xfId="8199"/>
    <cellStyle name="40% - 强调文字颜色 5 8 2 2" xfId="8200"/>
    <cellStyle name="差 2 16" xfId="8201"/>
    <cellStyle name="差 2 21" xfId="8202"/>
    <cellStyle name="千位分隔 2 4 12" xfId="8203"/>
    <cellStyle name="差_山西煤炭进出口集团左权鑫顺煤业有限公司资产评估表_0270锡林郭勒公司资产评估表 3" xfId="8204"/>
    <cellStyle name="RevList 3 2 3 2" xfId="8205"/>
    <cellStyle name="40% - 强调文字颜色 5 8 3" xfId="8206"/>
    <cellStyle name="40% - 强调文字颜色 5 9 2" xfId="8207"/>
    <cellStyle name="差_山阴县安荣乡煤矿资产评估申报表 2" xfId="8208"/>
    <cellStyle name="40% - 强调文字颜色 6 10" xfId="8209"/>
    <cellStyle name="好 3 3" xfId="8210"/>
    <cellStyle name="40% - 强调文字颜色 6 2" xfId="8211"/>
    <cellStyle name="标题 2 2 4 2" xfId="8212"/>
    <cellStyle name="40% - 强调文字颜色 6 2 11" xfId="8213"/>
    <cellStyle name="标题 2 2 4 2 2" xfId="8214"/>
    <cellStyle name="40% - 强调文字颜色 6 2 11 2" xfId="8215"/>
    <cellStyle name="标题 2 2 4 3" xfId="8216"/>
    <cellStyle name="40% - 强调文字颜色 6 2 12" xfId="8217"/>
    <cellStyle name="40% - 强调文字颜色 6 2 12 2" xfId="8218"/>
    <cellStyle name="40% - 强调文字颜色 6 2 13" xfId="8219"/>
    <cellStyle name="强调文字颜色 5 30" xfId="8220"/>
    <cellStyle name="强调文字颜色 5 25" xfId="8221"/>
    <cellStyle name="40% - 强调文字颜色 6 2 13 2" xfId="8222"/>
    <cellStyle name="40% - 强调文字颜色 6 2 14" xfId="8223"/>
    <cellStyle name="40% - 强调文字颜色 6 2 14 2" xfId="8224"/>
    <cellStyle name="差_20110112-井巷工程(经李部审） 11 2" xfId="8225"/>
    <cellStyle name="40% - 强调文字颜色 6 2 20" xfId="8226"/>
    <cellStyle name="40% - 强调文字颜色 6 2 15" xfId="8227"/>
    <cellStyle name="40% - 强调文字颜色 6 2 20 2" xfId="8228"/>
    <cellStyle name="40% - 强调文字颜色 6 2 15 2" xfId="8229"/>
    <cellStyle name="40% - 强调文字颜色 6 2 22" xfId="8230"/>
    <cellStyle name="40% - 强调文字颜色 6 2 17" xfId="8231"/>
    <cellStyle name="40% - 强调文字颜色 6 2 17 2" xfId="8232"/>
    <cellStyle name="40% - 强调文字颜色 6 2 18" xfId="8233"/>
    <cellStyle name="40% - 强调文字颜色 6 2 19" xfId="8234"/>
    <cellStyle name="40% - 强调文字颜色 6 2 19 2" xfId="8235"/>
    <cellStyle name="Percent [0.00%] 2 8" xfId="8236"/>
    <cellStyle name="40% - 强调文字颜色 6 2 2 2 3" xfId="8237"/>
    <cellStyle name="常规 4 3 5" xfId="8238"/>
    <cellStyle name="40% - 强调文字颜色 6 2 2 3" xfId="8239"/>
    <cellStyle name="强调文字颜色 1 2 5 2 2" xfId="8240"/>
    <cellStyle name="常规 4 3 6" xfId="8241"/>
    <cellStyle name="40% - 强调文字颜色 6 2 2 4" xfId="8242"/>
    <cellStyle name="常规 4 4 4" xfId="8243"/>
    <cellStyle name="40% - 强调文字颜色 6 2 3 2" xfId="8244"/>
    <cellStyle name="40% - 强调文字颜色 6 2 3 2 2" xfId="8245"/>
    <cellStyle name="常规 4 4 5" xfId="8246"/>
    <cellStyle name="40% - 强调文字颜色 6 2 3 3" xfId="8247"/>
    <cellStyle name="40% - 强调文字颜色 6 2 3 3 2" xfId="8248"/>
    <cellStyle name="常规 4 4 7" xfId="8249"/>
    <cellStyle name="40% - 强调文字颜色 6 2 3 5" xfId="8250"/>
    <cellStyle name="40% - 强调文字颜色 6 2 4" xfId="8251"/>
    <cellStyle name="Output" xfId="8252"/>
    <cellStyle name="常规 4 5 4" xfId="8253"/>
    <cellStyle name="40% - 强调文字颜色 6 2 4 2" xfId="8254"/>
    <cellStyle name="40% - 强调文字颜色 6 2 4 2 2" xfId="8255"/>
    <cellStyle name="Header1 2 2" xfId="8256"/>
    <cellStyle name="40% - 强调文字颜色 6 2 4 3" xfId="8257"/>
    <cellStyle name="Lines Fill 6" xfId="8258"/>
    <cellStyle name="40% - 强调文字颜色 6 2 4 3 2" xfId="8259"/>
    <cellStyle name="T.M.JJ_" xfId="8260"/>
    <cellStyle name="40% - 强调文字颜色 6 2 5" xfId="8261"/>
    <cellStyle name="常规 4 6 4" xfId="8262"/>
    <cellStyle name="40% - 强调文字颜色 6 2 5 2" xfId="8263"/>
    <cellStyle name="40% - 强调文字颜色 6 2 5 2 2" xfId="8264"/>
    <cellStyle name="40% - 强调文字颜色 6 2 5 3" xfId="8265"/>
    <cellStyle name="40% - 强调文字颜色 6 2 5 4" xfId="8266"/>
    <cellStyle name="60% - 强调文字颜色 1 2 4 3 2" xfId="8267"/>
    <cellStyle name="40% - 强调文字颜色 6 2 6" xfId="8268"/>
    <cellStyle name="好 3 4" xfId="8269"/>
    <cellStyle name="好 27 2" xfId="8270"/>
    <cellStyle name="40% - 强调文字颜色 6 3" xfId="8271"/>
    <cellStyle name="好 3 4 2" xfId="8272"/>
    <cellStyle name="40% - 强调文字颜色 6 3 2" xfId="8273"/>
    <cellStyle name="好 3 4 2 2" xfId="8274"/>
    <cellStyle name="常规 5 3 4" xfId="8275"/>
    <cellStyle name="40% - 强调文字颜色 6 3 2 2" xfId="8276"/>
    <cellStyle name="40% - 强调文字颜色 6 3 2 2 2" xfId="8277"/>
    <cellStyle name="40% - 强调文字颜色 6 3 2 2 2 2" xfId="8278"/>
    <cellStyle name="40% - 强调文字颜色 6 3 2 2 2 2 2" xfId="8279"/>
    <cellStyle name="Linked Cells 7 2" xfId="8280"/>
    <cellStyle name="40% - 强调文字颜色 6 3 2 2 3" xfId="8281"/>
    <cellStyle name="Linked Cells 7 2 2" xfId="8282"/>
    <cellStyle name="Currency$[2] 2 20" xfId="8283"/>
    <cellStyle name="Currency$[2] 2 15" xfId="8284"/>
    <cellStyle name="40% - 强调文字颜色 6 3 2 2 3 2" xfId="8285"/>
    <cellStyle name="常规 5 3 5" xfId="8286"/>
    <cellStyle name="40% - 强调文字颜色 6 3 2 3" xfId="8287"/>
    <cellStyle name="40% - 强调文字颜色 6 3 2 3 2" xfId="8288"/>
    <cellStyle name="强调文字颜色 1 2 6 2 2" xfId="8289"/>
    <cellStyle name="常规 5 3 6" xfId="8290"/>
    <cellStyle name="40% - 强调文字颜色 6 3 2 4" xfId="8291"/>
    <cellStyle name="常规 5 3 7" xfId="8292"/>
    <cellStyle name="40% - 强调文字颜色 6 3 2 5" xfId="8293"/>
    <cellStyle name="常规 5 4 4" xfId="8294"/>
    <cellStyle name="40% - 强调文字颜色 6 3 3 2" xfId="8295"/>
    <cellStyle name="40% - 强调文字颜色 6 3 3 2 2" xfId="8296"/>
    <cellStyle name="常规 5 4 5" xfId="8297"/>
    <cellStyle name="40% - 强调文字颜色 6 3 3 3" xfId="8298"/>
    <cellStyle name="好 3 4 4" xfId="8299"/>
    <cellStyle name="40% - 强调文字颜色 6 3 4" xfId="8300"/>
    <cellStyle name="常规 5 5 4" xfId="8301"/>
    <cellStyle name="40% - 强调文字颜色 6 3 4 2" xfId="8302"/>
    <cellStyle name="40% - 强调文字颜色 6 3 4 2 2" xfId="8303"/>
    <cellStyle name="常规 5 5 6" xfId="8304"/>
    <cellStyle name="40% - 强调文字颜色 6 3 4 4" xfId="8305"/>
    <cellStyle name="40% - 强调文字颜色 6 3 5" xfId="8306"/>
    <cellStyle name="常规 5 6 4" xfId="8307"/>
    <cellStyle name="40% - 强调文字颜色 6 3 5 2" xfId="8308"/>
    <cellStyle name="常规 5 6 5" xfId="8309"/>
    <cellStyle name="40% - 强调文字颜色 6 3 5 3" xfId="8310"/>
    <cellStyle name="常规 5 6 6" xfId="8311"/>
    <cellStyle name="40% - 强调文字颜色 6 3 5 4" xfId="8312"/>
    <cellStyle name="常规 5 7 5" xfId="8313"/>
    <cellStyle name="40% - 强调文字颜色 6 3 6 3" xfId="8314"/>
    <cellStyle name="好 3 5" xfId="8315"/>
    <cellStyle name="40% - 强调文字颜色 6 4" xfId="8316"/>
    <cellStyle name="好 3 5 2" xfId="8317"/>
    <cellStyle name="差_山阴县安荣乡煤矿资产评估申报表 12" xfId="8318"/>
    <cellStyle name="40% - 强调文字颜色 6 4 2" xfId="8319"/>
    <cellStyle name="常规 6 3 5" xfId="8320"/>
    <cellStyle name="40% - 强调文字颜色 6 4 2 3" xfId="8321"/>
    <cellStyle name="Enter Units (1)" xfId="8322"/>
    <cellStyle name="40% - 强调文字颜色 6 4 2 4" xfId="8323"/>
    <cellStyle name="常规 4 2 2 2 5" xfId="8324"/>
    <cellStyle name="常规 6 4 5" xfId="8325"/>
    <cellStyle name="40% - 强调文字颜色 6 4 3 3" xfId="8326"/>
    <cellStyle name="好 3 5 4" xfId="8327"/>
    <cellStyle name="差_山阴县安荣乡煤矿资产评估申报表 14" xfId="8328"/>
    <cellStyle name="40% - 强调文字颜色 6 4 4" xfId="8329"/>
    <cellStyle name="常规 6 5 4" xfId="8330"/>
    <cellStyle name="40% - 强调文字颜色 6 4 4 2" xfId="8331"/>
    <cellStyle name="40% - 强调文字颜色 6 4 4 2 2" xfId="8332"/>
    <cellStyle name="常规 6 5 5" xfId="8333"/>
    <cellStyle name="40% - 强调文字颜色 6 4 4 3" xfId="8334"/>
    <cellStyle name="差_山阴县安荣乡煤矿资产评估申报表 20" xfId="8335"/>
    <cellStyle name="差_山阴县安荣乡煤矿资产评估申报表 15" xfId="8336"/>
    <cellStyle name="40% - 强调文字颜色 6 4 5" xfId="8337"/>
    <cellStyle name="常规 6 6 4" xfId="8338"/>
    <cellStyle name="40% - 强调文字颜色 6 4 5 2" xfId="8339"/>
    <cellStyle name="差_山阴县安荣乡煤矿资产评估申报表 21" xfId="8340"/>
    <cellStyle name="差_山阴县安荣乡煤矿资产评估申报表 16" xfId="8341"/>
    <cellStyle name="40% - 强调文字颜色 6 4 6" xfId="8342"/>
    <cellStyle name="好 3 6 2" xfId="8343"/>
    <cellStyle name="40% - 强调文字颜色 6 5 2" xfId="8344"/>
    <cellStyle name="常规 7 3 4" xfId="8345"/>
    <cellStyle name="40% - 强调文字颜色 6 5 2 2" xfId="8346"/>
    <cellStyle name="常规 7 3 5" xfId="8347"/>
    <cellStyle name="40% - 强调文字颜色 6 5 2 3" xfId="8348"/>
    <cellStyle name="常规 7 4 4" xfId="8349"/>
    <cellStyle name="Input Cells 3 23" xfId="8350"/>
    <cellStyle name="Input Cells 3 18" xfId="8351"/>
    <cellStyle name="40% - 强调文字颜色 6 5 3 2" xfId="8352"/>
    <cellStyle name="40% - 强调文字颜色 6 5 4" xfId="8353"/>
    <cellStyle name="常规 7 5 4" xfId="8354"/>
    <cellStyle name="40% - 强调文字颜色 6 5 4 2" xfId="8355"/>
    <cellStyle name="Linked Cells 4 10" xfId="8356"/>
    <cellStyle name="40% - 强调文字颜色 6 5 5" xfId="8357"/>
    <cellStyle name="好_张家口主要设备询价表 10" xfId="8358"/>
    <cellStyle name="Linked Cells 4 11" xfId="8359"/>
    <cellStyle name="40% - 强调文字颜色 6 5 6" xfId="8360"/>
    <cellStyle name="好 3 7" xfId="8361"/>
    <cellStyle name="40% - 强调文字颜色 6 6" xfId="8362"/>
    <cellStyle name="常规 9 5 2 5" xfId="8363"/>
    <cellStyle name="40% - 强调文字颜色 6 6 2" xfId="8364"/>
    <cellStyle name="好_20110112-井巷工程(经李部审） 7" xfId="8365"/>
    <cellStyle name="常规 8 3 4" xfId="8366"/>
    <cellStyle name="40% - 强调文字颜色 6 6 2 2" xfId="8367"/>
    <cellStyle name="好_20110112-井巷工程(经李部审） 8" xfId="8368"/>
    <cellStyle name="40% - 强调文字颜色 6 6 2 3" xfId="8369"/>
    <cellStyle name="常规 2 2 2 2 3 2 2" xfId="8370"/>
    <cellStyle name="40% - 强调文字颜色 6 6 4" xfId="8371"/>
    <cellStyle name="40% - 强调文字颜色 6 6 5" xfId="8372"/>
    <cellStyle name="40% - 强调文字颜色 6 9 2" xfId="8373"/>
    <cellStyle name="常规 8 2 9" xfId="8374"/>
    <cellStyle name="60% - Accent1" xfId="8375"/>
    <cellStyle name="60% - Accent2" xfId="8376"/>
    <cellStyle name="公司标准表 16 3" xfId="8377"/>
    <cellStyle name="60% - Accent5" xfId="8378"/>
    <cellStyle name="60% - 强调文字颜色 1 10" xfId="8379"/>
    <cellStyle name="样式 1 2 3 5" xfId="8380"/>
    <cellStyle name="60% - 强调文字颜色 1 10 2" xfId="8381"/>
    <cellStyle name="60% - 强调文字颜色 1 12" xfId="8382"/>
    <cellStyle name="60% - 强调文字颜色 1 12 2" xfId="8383"/>
    <cellStyle name="60% - 强调文字颜色 1 13" xfId="8384"/>
    <cellStyle name="千位分隔 5 2 2 18" xfId="8385"/>
    <cellStyle name="60% - 强调文字颜色 1 13 2" xfId="8386"/>
    <cellStyle name="60% - 强调文字颜色 1 14" xfId="8387"/>
    <cellStyle name="60% - 强调文字颜色 1 20" xfId="8388"/>
    <cellStyle name="60% - 强调文字颜色 1 15" xfId="8389"/>
    <cellStyle name="60% - 强调文字颜色 1 21" xfId="8390"/>
    <cellStyle name="60% - 强调文字颜色 1 16" xfId="8391"/>
    <cellStyle name="60% - 强调文字颜色 1 23" xfId="8392"/>
    <cellStyle name="60% - 强调文字颜色 1 18" xfId="8393"/>
    <cellStyle name="60% - 强调文字颜色 1 24" xfId="8394"/>
    <cellStyle name="60% - 强调文字颜色 1 19" xfId="8395"/>
    <cellStyle name="60% - 强调文字颜色 1 2" xfId="8396"/>
    <cellStyle name="60% - 强调文字颜色 1 2 10" xfId="8397"/>
    <cellStyle name="公司标准表 38 2" xfId="8398"/>
    <cellStyle name="60% - 强调文字颜色 1 2 11" xfId="8399"/>
    <cellStyle name="适中 2 5 2" xfId="8400"/>
    <cellStyle name="Comma  - Style5" xfId="8401"/>
    <cellStyle name="60% - 强调文字颜色 1 2 11 2" xfId="8402"/>
    <cellStyle name="60% - 强调文字颜色 1 2 13" xfId="8403"/>
    <cellStyle name="60% - 强调文字颜色 1 2 14" xfId="8404"/>
    <cellStyle name="Accent3 - 60%" xfId="8405"/>
    <cellStyle name="60% - 强调文字颜色 1 2 14 2" xfId="8406"/>
    <cellStyle name="60% - 强调文字颜色 1 2 20" xfId="8407"/>
    <cellStyle name="60% - 强调文字颜色 1 2 15" xfId="8408"/>
    <cellStyle name="60% - 强调文字颜色 1 2 20 2" xfId="8409"/>
    <cellStyle name="60% - 强调文字颜色 1 2 15 2" xfId="8410"/>
    <cellStyle name="60% - 强调文字颜色 1 2 21" xfId="8411"/>
    <cellStyle name="60% - 强调文字颜色 1 2 16" xfId="8412"/>
    <cellStyle name="百分比 4 2 11 2" xfId="8413"/>
    <cellStyle name="60% - 强调文字颜色 1 2 19" xfId="8414"/>
    <cellStyle name="60% - 强调文字颜色 1 2 19 2" xfId="8415"/>
    <cellStyle name="60% - 强调文字颜色 1 2 2" xfId="8416"/>
    <cellStyle name="RevList 10 3 2" xfId="8417"/>
    <cellStyle name="60% - 强调文字颜色 1 2 2 2 3" xfId="8418"/>
    <cellStyle name="60% - 强调文字颜色 1 2 3" xfId="8419"/>
    <cellStyle name="Normal - Style1 5 2" xfId="8420"/>
    <cellStyle name="60% - 强调文字颜色 1 2 3 2 2" xfId="8421"/>
    <cellStyle name="Normal - Style1 7" xfId="8422"/>
    <cellStyle name="60% - 强调文字颜色 1 2 3 4" xfId="8423"/>
    <cellStyle name="Normal - Style1 8" xfId="8424"/>
    <cellStyle name="60% - 强调文字颜色 1 2 3 5" xfId="8425"/>
    <cellStyle name="60% - 强调文字颜色 1 2 4" xfId="8426"/>
    <cellStyle name="汇总 2 5 3" xfId="8427"/>
    <cellStyle name="60% - 强调文字颜色 1 2 4 2 2" xfId="8428"/>
    <cellStyle name="60% - 强调文字颜色 1 2 4 3" xfId="8429"/>
    <cellStyle name="ColLevel_0" xfId="8430"/>
    <cellStyle name="60% - 强调文字颜色 1 2 5" xfId="8431"/>
    <cellStyle name="60% - 强调文字颜色 1 2 5 2" xfId="8432"/>
    <cellStyle name="60% - 强调文字颜色 1 2 5 3" xfId="8433"/>
    <cellStyle name="60% - 强调文字颜色 1 2 5 4" xfId="8434"/>
    <cellStyle name="链接单元格 6 2" xfId="8435"/>
    <cellStyle name="60% - 强调文字颜色 1 2 7" xfId="8436"/>
    <cellStyle name="链接单元格 6 3" xfId="8437"/>
    <cellStyle name="60% - 强调文字颜色 1 2 8" xfId="8438"/>
    <cellStyle name="链接单元格 6 3 2" xfId="8439"/>
    <cellStyle name="60% - 强调文字颜色 1 2 8 2" xfId="8440"/>
    <cellStyle name="60% - 强调文字颜色 1 3 2" xfId="8441"/>
    <cellStyle name="60% - 强调文字颜色 1 3 2 2 2 2" xfId="8442"/>
    <cellStyle name="60% - 强调文字颜色 1 3 2 2 2 2 2" xfId="8443"/>
    <cellStyle name="60% - 强调文字颜色 1 3 2 2 2 3" xfId="8444"/>
    <cellStyle name="60% - 强调文字颜色 1 3 2 2 3 2" xfId="8445"/>
    <cellStyle name="60% - 强调文字颜色 1 3 3" xfId="8446"/>
    <cellStyle name="超链接 2 3 3" xfId="8447"/>
    <cellStyle name="60% - 强调文字颜色 1 3 3 2 2" xfId="8448"/>
    <cellStyle name="60% - 强调文字颜色 1 3 3 3" xfId="8449"/>
    <cellStyle name="60% - 强调文字颜色 1 3 4" xfId="8450"/>
    <cellStyle name="60% - 强调文字颜色 1 3 4 3" xfId="8451"/>
    <cellStyle name="60% - 强调文字颜色 1 3 4 4" xfId="8452"/>
    <cellStyle name="60% - 强调文字颜色 1 3 5" xfId="8453"/>
    <cellStyle name="60% - 强调文字颜色 1 3 5 2" xfId="8454"/>
    <cellStyle name="60% - 强调文字颜色 1 3 5 2 2" xfId="8455"/>
    <cellStyle name="60% - 强调文字颜色 1 3 5 3" xfId="8456"/>
    <cellStyle name="60% - 强调文字颜色 1 3 5 4" xfId="8457"/>
    <cellStyle name="60% - 强调文字颜色 1 3 6" xfId="8458"/>
    <cellStyle name="60% - 强调文字颜色 1 3 6 2" xfId="8459"/>
    <cellStyle name="Percent [0%]" xfId="8460"/>
    <cellStyle name="60% - 强调文字颜色 1 3 6 3" xfId="8461"/>
    <cellStyle name="链接单元格 7 2" xfId="8462"/>
    <cellStyle name="注释 15 2 2" xfId="8463"/>
    <cellStyle name="60% - 强调文字颜色 1 3 7" xfId="8464"/>
    <cellStyle name="60% - 强调文字颜色 1 4 2" xfId="8465"/>
    <cellStyle name="60% - 强调文字颜色 1 4 3" xfId="8466"/>
    <cellStyle name="60% - 强调文字颜色 1 4 3 2 2" xfId="8467"/>
    <cellStyle name="60% - 强调文字颜色 1 4 5" xfId="8468"/>
    <cellStyle name="60% - 强调文字颜色 1 4 5 2" xfId="8469"/>
    <cellStyle name="60% - 强调文字颜色 1 4 6" xfId="8470"/>
    <cellStyle name="链接单元格 8 2" xfId="8471"/>
    <cellStyle name="60% - 强调文字颜色 1 4 7" xfId="8472"/>
    <cellStyle name="60% - 强调文字颜色 1 5" xfId="8473"/>
    <cellStyle name="60% - 强调文字颜色 1 5 2" xfId="8474"/>
    <cellStyle name="60% - 强调文字颜色 1 5 3" xfId="8475"/>
    <cellStyle name="60% - 强调文字颜色 1 5 4" xfId="8476"/>
    <cellStyle name="60% - 强调文字颜色 1 5 5" xfId="8477"/>
    <cellStyle name="60% - 强调文字颜色 1 6" xfId="8478"/>
    <cellStyle name="60% - 强调文字颜色 1 6 2" xfId="8479"/>
    <cellStyle name="60% - 强调文字颜色 1 6 4" xfId="8480"/>
    <cellStyle name="60% - 强调文字颜色 1 6 5" xfId="8481"/>
    <cellStyle name="标题 3 3 2 3" xfId="8482"/>
    <cellStyle name="Linked Cells 3 6 3" xfId="8483"/>
    <cellStyle name="60% - 强调文字颜色 1 8" xfId="8484"/>
    <cellStyle name="标题 3 3 2 4" xfId="8485"/>
    <cellStyle name="Linked Cells 3 6 4" xfId="8486"/>
    <cellStyle name="60% - 强调文字颜色 1 9" xfId="8487"/>
    <cellStyle name="60% - 强调文字颜色 1 9 2" xfId="8488"/>
    <cellStyle name="60% - 强调文字颜色 2 10" xfId="8489"/>
    <cellStyle name="60% - 强调文字颜色 2 10 2" xfId="8490"/>
    <cellStyle name="60% - 强调文字颜色 2 2" xfId="8491"/>
    <cellStyle name="计算 2 4 3" xfId="8492"/>
    <cellStyle name="差 10 2" xfId="8493"/>
    <cellStyle name="60% - 强调文字颜色 2 2 13" xfId="8494"/>
    <cellStyle name="60% - 强调文字颜色 2 2 13 2" xfId="8495"/>
    <cellStyle name="60% - 强调文字颜色 2 2 20" xfId="8496"/>
    <cellStyle name="60% - 强调文字颜色 2 2 15" xfId="8497"/>
    <cellStyle name="60% - 强调文字颜色 2 2 20 2" xfId="8498"/>
    <cellStyle name="60% - 强调文字颜色 2 2 15 2" xfId="8499"/>
    <cellStyle name="60% - 强调文字颜色 2 2 22" xfId="8500"/>
    <cellStyle name="60% - 强调文字颜色 2 2 17" xfId="8501"/>
    <cellStyle name="60% - 强调文字颜色 2 2 18" xfId="8502"/>
    <cellStyle name="计算 2 10" xfId="8503"/>
    <cellStyle name="60% - 强调文字颜色 2 2 2" xfId="8504"/>
    <cellStyle name="60% - 强调文字颜色 2 2 2 2" xfId="8505"/>
    <cellStyle name="60% - 强调文字颜色 2 2 2 2 2" xfId="8506"/>
    <cellStyle name="60% - 强调文字颜色 2 2 2 2 3" xfId="8507"/>
    <cellStyle name="计算 2 11" xfId="8508"/>
    <cellStyle name="60% - 强调文字颜色 2 2 3" xfId="8509"/>
    <cellStyle name="60% - 强调文字颜色 3 2 4" xfId="8510"/>
    <cellStyle name="60% - 强调文字颜色 2 2 3 2" xfId="8511"/>
    <cellStyle name="差_设备案例安装费用计算" xfId="8512"/>
    <cellStyle name="60% - 强调文字颜色 3 2 4 2" xfId="8513"/>
    <cellStyle name="60% - 强调文字颜色 2 2 3 2 2" xfId="8514"/>
    <cellStyle name="comma zerodec 3" xfId="8515"/>
    <cellStyle name="60% - 强调文字颜色 3 2 6" xfId="8516"/>
    <cellStyle name="60% - 强调文字颜色 2 2 3 4" xfId="8517"/>
    <cellStyle name="计算 2 12" xfId="8518"/>
    <cellStyle name="60% - 强调文字颜色 2 2 4" xfId="8519"/>
    <cellStyle name="60% - 强调文字颜色 3 3 4" xfId="8520"/>
    <cellStyle name="60% - 强调文字颜色 2 2 4 2" xfId="8521"/>
    <cellStyle name="常规 9 2 2 2 3 3" xfId="8522"/>
    <cellStyle name="60% - 强调文字颜色 3 3 4 2" xfId="8523"/>
    <cellStyle name="60% - 强调文字颜色 2 2 4 2 2" xfId="8524"/>
    <cellStyle name="60% - 强调文字颜色 3 3 5" xfId="8525"/>
    <cellStyle name="60% - 强调文字颜色 2 2 4 3" xfId="8526"/>
    <cellStyle name="计算 2 13" xfId="8527"/>
    <cellStyle name="60% - 强调文字颜色 2 2 5" xfId="8528"/>
    <cellStyle name="60% - 强调文字颜色 3 4 4" xfId="8529"/>
    <cellStyle name="60% - 强调文字颜色 2 2 5 2" xfId="8530"/>
    <cellStyle name="60% - 强调文字颜色 3 4 4 2" xfId="8531"/>
    <cellStyle name="60% - 强调文字颜色 2 2 5 2 2" xfId="8532"/>
    <cellStyle name="60% - 强调文字颜色 3 4 5" xfId="8533"/>
    <cellStyle name="60% - 强调文字颜色 2 2 5 3" xfId="8534"/>
    <cellStyle name="千位分隔 4 11 2" xfId="8535"/>
    <cellStyle name="60% - 强调文字颜色 3 4 6" xfId="8536"/>
    <cellStyle name="60% - 强调文字颜色 2 2 5 4" xfId="8537"/>
    <cellStyle name="60% - 强调文字颜色 3 5 5" xfId="8538"/>
    <cellStyle name="60% - 强调文字颜色 2 2 6 3" xfId="8539"/>
    <cellStyle name="60% - 强调文字颜色 3 5 6" xfId="8540"/>
    <cellStyle name="60% - 强调文字颜色 2 2 6 4" xfId="8541"/>
    <cellStyle name="60% - 强调文字颜色 2 3" xfId="8542"/>
    <cellStyle name="60% - 强调文字颜色 2 3 2" xfId="8543"/>
    <cellStyle name="公司标准表 7 3" xfId="8544"/>
    <cellStyle name="60% - 强调文字颜色 2 3 2 2 2 3" xfId="8545"/>
    <cellStyle name="公司标准表 9" xfId="8546"/>
    <cellStyle name="60% - 强调文字颜色 2 3 2 2 4" xfId="8547"/>
    <cellStyle name="Input [yellow] 2 14" xfId="8548"/>
    <cellStyle name="60% - 强调文字颜色 2 3 2 3" xfId="8549"/>
    <cellStyle name="60% - 强调文字颜色 2 3 2 3 2" xfId="8550"/>
    <cellStyle name="Input [yellow] 2 15" xfId="8551"/>
    <cellStyle name="Input [yellow] 2 20" xfId="8552"/>
    <cellStyle name="60% - 强调文字颜色 2 3 2 4" xfId="8553"/>
    <cellStyle name="Input [yellow] 2 16" xfId="8554"/>
    <cellStyle name="Input [yellow] 2 21" xfId="8555"/>
    <cellStyle name="60% - 强调文字颜色 2 3 2 5" xfId="8556"/>
    <cellStyle name="InputArea" xfId="8557"/>
    <cellStyle name="60% - 强调文字颜色 2 3 3" xfId="8558"/>
    <cellStyle name="InputArea 2" xfId="8559"/>
    <cellStyle name="60% - 强调文字颜色 4 2 4" xfId="8560"/>
    <cellStyle name="60% - 强调文字颜色 2 3 3 2" xfId="8561"/>
    <cellStyle name="InputArea 2 2" xfId="8562"/>
    <cellStyle name="60% - 强调文字颜色 4 2 4 2" xfId="8563"/>
    <cellStyle name="60% - 强调文字颜色 2 3 3 2 2" xfId="8564"/>
    <cellStyle name="60% - 强调文字颜色 2 3 4" xfId="8565"/>
    <cellStyle name="60% - 强调文字颜色 4 3 4" xfId="8566"/>
    <cellStyle name="60% - 强调文字颜色 2 3 4 2" xfId="8567"/>
    <cellStyle name="差 2 6 4" xfId="8568"/>
    <cellStyle name="60% - 强调文字颜色 4 3 4 2" xfId="8569"/>
    <cellStyle name="60% - 强调文字颜色 2 3 4 2 2" xfId="8570"/>
    <cellStyle name="60% - 强调文字颜色 4 3 6" xfId="8571"/>
    <cellStyle name="60% - 强调文字颜色 2 3 4 4" xfId="8572"/>
    <cellStyle name="60% - 强调文字颜色 2 3 5" xfId="8573"/>
    <cellStyle name="Euro 2 8" xfId="8574"/>
    <cellStyle name="60% - 强调文字颜色 4 4 4" xfId="8575"/>
    <cellStyle name="60% - 强调文字颜色 2 3 5 2" xfId="8576"/>
    <cellStyle name="Euro 2 9" xfId="8577"/>
    <cellStyle name="60% - 强调文字颜色 4 4 5" xfId="8578"/>
    <cellStyle name="60% - 强调文字颜色 2 3 5 3" xfId="8579"/>
    <cellStyle name="强调文字颜色 1 2 21" xfId="8580"/>
    <cellStyle name="强调文字颜色 1 2 16" xfId="8581"/>
    <cellStyle name="检查单元格 2 3 5" xfId="8582"/>
    <cellStyle name="AA NORMAL" xfId="8583"/>
    <cellStyle name="60% - 强调文字颜色 4 4 6" xfId="8584"/>
    <cellStyle name="60% - 强调文字颜色 2 3 5 4" xfId="8585"/>
    <cellStyle name="60% - 强调文字颜色 2 3 6" xfId="8586"/>
    <cellStyle name="60% - 强调文字颜色 4 5 4" xfId="8587"/>
    <cellStyle name="60% - 强调文字颜色 2 3 6 2" xfId="8588"/>
    <cellStyle name="60% - 强调文字颜色 4 5 5" xfId="8589"/>
    <cellStyle name="60% - 强调文字颜色 2 3 6 3" xfId="8590"/>
    <cellStyle name="60% - 强调文字颜色 2 4" xfId="8591"/>
    <cellStyle name="Percent [0.00%] 9" xfId="8592"/>
    <cellStyle name="60% - 强调文字颜色 2 4 2 4" xfId="8593"/>
    <cellStyle name="60% - 强调文字颜色 5 2 4 2" xfId="8594"/>
    <cellStyle name="60% - 强调文字颜色 2 4 3 2 2" xfId="8595"/>
    <cellStyle name="60% - 强调文字颜色 2 4 4" xfId="8596"/>
    <cellStyle name="Calc Percent (0)" xfId="8597"/>
    <cellStyle name="60% - 强调文字颜色 5 3 4" xfId="8598"/>
    <cellStyle name="60% - 强调文字颜色 2 4 4 2" xfId="8599"/>
    <cellStyle name="Calc Percent (0) 2" xfId="8600"/>
    <cellStyle name="60% - 强调文字颜色 5 3 4 2" xfId="8601"/>
    <cellStyle name="60% - 强调文字颜色 2 4 4 2 2" xfId="8602"/>
    <cellStyle name="60% - 强调文字颜色 2 4 6" xfId="8603"/>
    <cellStyle name="好_张家口主要设备询价表 3 2" xfId="8604"/>
    <cellStyle name="60% - 强调文字颜色 2 5 2 2" xfId="8605"/>
    <cellStyle name="60% - 强调文字颜色 2 5 2 3" xfId="8606"/>
    <cellStyle name="好_张家口主要设备询价表 4" xfId="8607"/>
    <cellStyle name="60% - 强调文字颜色 2 5 3" xfId="8608"/>
    <cellStyle name="好_张家口主要设备询价表 5" xfId="8609"/>
    <cellStyle name="60% - 强调文字颜色 2 5 4" xfId="8610"/>
    <cellStyle name="60% - 强调文字颜色 6 3 4" xfId="8611"/>
    <cellStyle name="60% - 强调文字颜色 2 5 4 2" xfId="8612"/>
    <cellStyle name="好_张家口主要设备询价表 6" xfId="8613"/>
    <cellStyle name="60% - 强调文字颜色 2 5 5" xfId="8614"/>
    <cellStyle name="60% - 强调文字颜色 2 6 3" xfId="8615"/>
    <cellStyle name="60% - 强调文字颜色 2 6 3 2" xfId="8616"/>
    <cellStyle name="60% - 强调文字颜色 2 6 4" xfId="8617"/>
    <cellStyle name="60% - 强调文字颜色 2 6 5" xfId="8618"/>
    <cellStyle name="60% - 强调文字颜色 2 7 3" xfId="8619"/>
    <cellStyle name="注释 5 2 4" xfId="8620"/>
    <cellStyle name="60% - 强调文字颜色 3 10" xfId="8621"/>
    <cellStyle name="60% - 强调文字颜色 3 10 2" xfId="8622"/>
    <cellStyle name="Thousands 2 7" xfId="8623"/>
    <cellStyle name="PSChar 10" xfId="8624"/>
    <cellStyle name="60% - 强调文字颜色 3 2" xfId="8625"/>
    <cellStyle name="60% - 强调文字颜色 3 2 10" xfId="8626"/>
    <cellStyle name="Percent [2] 20" xfId="8627"/>
    <cellStyle name="Percent [2] 15" xfId="8628"/>
    <cellStyle name="60% - 强调文字颜色 3 2 10 2" xfId="8629"/>
    <cellStyle name="60% - 强调文字颜色 3 2 11" xfId="8630"/>
    <cellStyle name="60% - 强调文字颜色 3 2 11 2" xfId="8631"/>
    <cellStyle name="60% - 强调文字颜色 3 2 12" xfId="8632"/>
    <cellStyle name="60% - 强调文字颜色 3 2 12 2" xfId="8633"/>
    <cellStyle name="60% - 强调文字颜色 3 2 13 2" xfId="8634"/>
    <cellStyle name="60% - 强调文字颜色 3 2 14" xfId="8635"/>
    <cellStyle name="60% - 强调文字颜色 3 2 14 2" xfId="8636"/>
    <cellStyle name="60% - 强调文字颜色 3 2 21" xfId="8637"/>
    <cellStyle name="60% - 强调文字颜色 3 2 16" xfId="8638"/>
    <cellStyle name="好_20110112-井巷工程(经李部审）_0270锡林郭勒公司资产评估表 5" xfId="8639"/>
    <cellStyle name="汇总 2 7" xfId="8640"/>
    <cellStyle name="Dezimal (4)" xfId="8641"/>
    <cellStyle name="60% - 强调文字颜色 3 2 21 2" xfId="8642"/>
    <cellStyle name="60% - 强调文字颜色 3 2 16 2" xfId="8643"/>
    <cellStyle name="60% - 强调文字颜色 3 2 22" xfId="8644"/>
    <cellStyle name="60% - 强调文字颜色 3 2 17" xfId="8645"/>
    <cellStyle name="99/12/31 5" xfId="8646"/>
    <cellStyle name="汇总 3 7" xfId="8647"/>
    <cellStyle name="60% - 强调文字颜色 3 2 17 2" xfId="8648"/>
    <cellStyle name="60% - 强调文字颜色 3 2 19" xfId="8649"/>
    <cellStyle name="60% - 强调文字颜色 3 2 19 2" xfId="8650"/>
    <cellStyle name="60% - 强调文字颜色 3 2 2" xfId="8651"/>
    <cellStyle name="60% - 强调文字颜色 3 2 2 2" xfId="8652"/>
    <cellStyle name="60% - 强调文字颜色 3 2 2 2 2" xfId="8653"/>
    <cellStyle name="输入 2 2 3 4 2" xfId="8654"/>
    <cellStyle name="60% - 强调文字颜色 3 2 2 2 3" xfId="8655"/>
    <cellStyle name="60% - 强调文字颜色 3 2 2 3" xfId="8656"/>
    <cellStyle name="60% - 强调文字颜色 3 2 3" xfId="8657"/>
    <cellStyle name="常规 8 2 14" xfId="8658"/>
    <cellStyle name="60% - 强调文字颜色 3 2 3 2" xfId="8659"/>
    <cellStyle name="常规 8 2 20" xfId="8660"/>
    <cellStyle name="常规 8 2 15" xfId="8661"/>
    <cellStyle name="60% - 强调文字颜色 3 2 3 3" xfId="8662"/>
    <cellStyle name="常规 8 2 21" xfId="8663"/>
    <cellStyle name="常规 8 2 16" xfId="8664"/>
    <cellStyle name="60% - 强调文字颜色 3 2 3 4" xfId="8665"/>
    <cellStyle name="差_设备案例安装费用计算 2" xfId="8666"/>
    <cellStyle name="60% - 强调文字颜色 3 2 4 2 2" xfId="8667"/>
    <cellStyle name="60% - 强调文字颜色 3 2 4 3" xfId="8668"/>
    <cellStyle name="60% - 强调文字颜色 3 2 4 4" xfId="8669"/>
    <cellStyle name="千位分隔 2 2 8" xfId="8670"/>
    <cellStyle name="60% - 强调文字颜色 3 2 5 3" xfId="8671"/>
    <cellStyle name="千位分隔 2 2 9" xfId="8672"/>
    <cellStyle name="汇总 10" xfId="8673"/>
    <cellStyle name="60% - 强调文字颜色 3 2 5 4" xfId="8674"/>
    <cellStyle name="千位分隔 2 3 7" xfId="8675"/>
    <cellStyle name="comma zerodec 3 2" xfId="8676"/>
    <cellStyle name="60% - 强调文字颜色 3 2 6 2" xfId="8677"/>
    <cellStyle name="Input Cells 2 7" xfId="8678"/>
    <cellStyle name="60% - 强调文字颜色 3 2 6 2 2" xfId="8679"/>
    <cellStyle name="千位分隔 2 3 9" xfId="8680"/>
    <cellStyle name="60% - 强调文字颜色 3 2 6 4" xfId="8681"/>
    <cellStyle name="60% - 强调文字颜色 3 3 2" xfId="8682"/>
    <cellStyle name="常规 42 7" xfId="8683"/>
    <cellStyle name="60% - 强调文字颜色 3 3 2 2 2" xfId="8684"/>
    <cellStyle name="常规 42 7 2" xfId="8685"/>
    <cellStyle name="常规 2 5" xfId="8686"/>
    <cellStyle name="60% - 强调文字颜色 3 3 2 2 2 2" xfId="8687"/>
    <cellStyle name="常规 2 5 2" xfId="8688"/>
    <cellStyle name="60% - 强调文字颜色 3 3 2 2 2 2 2" xfId="8689"/>
    <cellStyle name="常规 2 6" xfId="8690"/>
    <cellStyle name="60% - 强调文字颜色 3 3 2 2 2 3" xfId="8691"/>
    <cellStyle name="常规 42 8" xfId="8692"/>
    <cellStyle name="60% - 强调文字颜色 3 3 2 2 3" xfId="8693"/>
    <cellStyle name="常规 3 5" xfId="8694"/>
    <cellStyle name="60% - 强调文字颜色 3 3 2 2 3 2" xfId="8695"/>
    <cellStyle name="常规 42 9" xfId="8696"/>
    <cellStyle name="60% - 强调文字颜色 3 3 2 2 4" xfId="8697"/>
    <cellStyle name="60% - 强调文字颜色 3 3 2 4" xfId="8698"/>
    <cellStyle name="60% - 强调文字颜色 3 3 2 5" xfId="8699"/>
    <cellStyle name="60% - 强调文字颜色 3 3 3" xfId="8700"/>
    <cellStyle name="常规 9 2 2 2 2 4" xfId="8701"/>
    <cellStyle name="60% - 强调文字颜色 3 3 3 3" xfId="8702"/>
    <cellStyle name="60% - 强调文字颜色 3 3 4 4" xfId="8703"/>
    <cellStyle name="60% - 强调文字颜色 3 4 2 2" xfId="8704"/>
    <cellStyle name="Linked Cells 18 3" xfId="8705"/>
    <cellStyle name="60% - 强调文字颜色 3 4 2 2 2" xfId="8706"/>
    <cellStyle name="60% - 强调文字颜色 3 4 2 3" xfId="8707"/>
    <cellStyle name="60% - 强调文字颜色 3 4 2 4" xfId="8708"/>
    <cellStyle name="60% - 强调文字颜色 3 4 3" xfId="8709"/>
    <cellStyle name="百分比 9" xfId="8710"/>
    <cellStyle name="Currency$[0] 6" xfId="8711"/>
    <cellStyle name="60% - 强调文字颜色 3 4 3 2" xfId="8712"/>
    <cellStyle name="百分比 9 2" xfId="8713"/>
    <cellStyle name="60% - 强调文字颜色 3 4 3 2 2" xfId="8714"/>
    <cellStyle name="60% - 强调文字颜色 3 4 4 3" xfId="8715"/>
    <cellStyle name="60% - 强调文字颜色 3 4 5 2" xfId="8716"/>
    <cellStyle name="60% - 强调文字颜色 3 5 2" xfId="8717"/>
    <cellStyle name="60% - 强调文字颜色 3 5 2 2" xfId="8718"/>
    <cellStyle name="60% - 强调文字颜色 3 5 3" xfId="8719"/>
    <cellStyle name="Financiero" xfId="8720"/>
    <cellStyle name="60% - 强调文字颜色 3 5 3 2" xfId="8721"/>
    <cellStyle name="PSChar 14" xfId="8722"/>
    <cellStyle name="60% - 强调文字颜色 3 6" xfId="8723"/>
    <cellStyle name="60% - 强调文字颜色 3 6 2" xfId="8724"/>
    <cellStyle name="60% - 强调文字颜色 3 6 2 2" xfId="8725"/>
    <cellStyle name="60% - 强调文字颜色 3 6 2 3" xfId="8726"/>
    <cellStyle name="标题 3 3 4 2" xfId="8727"/>
    <cellStyle name="PSChar 20" xfId="8728"/>
    <cellStyle name="PSChar 15" xfId="8729"/>
    <cellStyle name="Linked Cells 3 8 2" xfId="8730"/>
    <cellStyle name="60% - 强调文字颜色 3 7" xfId="8731"/>
    <cellStyle name="标题 3 3 4 2 2" xfId="8732"/>
    <cellStyle name="60% - 强调文字颜色 3 7 2" xfId="8733"/>
    <cellStyle name="60% - 强调文字颜色 3 7 2 2" xfId="8734"/>
    <cellStyle name="60% - 强调文字颜色 3 7 3" xfId="8735"/>
    <cellStyle name="标题 3 3 4 3" xfId="8736"/>
    <cellStyle name="PSChar 21" xfId="8737"/>
    <cellStyle name="PSChar 16" xfId="8738"/>
    <cellStyle name="60% - 强调文字颜色 3 8" xfId="8739"/>
    <cellStyle name="60% - 强调文字颜色 3 8 2" xfId="8740"/>
    <cellStyle name="千位分隔 5 2 16" xfId="8741"/>
    <cellStyle name="千位分隔 5 2 21" xfId="8742"/>
    <cellStyle name="60% - 强调文字颜色 3 8 2 2" xfId="8743"/>
    <cellStyle name="PSChar 22" xfId="8744"/>
    <cellStyle name="PSChar 17" xfId="8745"/>
    <cellStyle name="60% - 强调文字颜色 3 9" xfId="8746"/>
    <cellStyle name="60% - 强调文字颜色 3 9 2" xfId="8747"/>
    <cellStyle name="Percent[2] 2 9" xfId="8748"/>
    <cellStyle name="常规 6 2 2 22" xfId="8749"/>
    <cellStyle name="常规 6 2 2 17" xfId="8750"/>
    <cellStyle name="60% - 强调文字颜色 4 10" xfId="8751"/>
    <cellStyle name="检查单元格 5 6" xfId="8752"/>
    <cellStyle name="60% - 强调文字颜色 4 10 2" xfId="8753"/>
    <cellStyle name="千位分隔[0] 2 2 2 2 2 3" xfId="8754"/>
    <cellStyle name="60% - 强调文字颜色 4 2" xfId="8755"/>
    <cellStyle name="60% - 强调文字颜色 4 2 10" xfId="8756"/>
    <cellStyle name="60% - 强调文字颜色 4 2 11" xfId="8757"/>
    <cellStyle name="Linked Cells 2 13 2" xfId="8758"/>
    <cellStyle name="60% - 强调文字颜色 4 2 12" xfId="8759"/>
    <cellStyle name="60% - 强调文字颜色 4 2 13" xfId="8760"/>
    <cellStyle name="60% - 强调文字颜色 4 2 14" xfId="8761"/>
    <cellStyle name="c_铝厂_附件5：评估、审计明细表（成本法）" xfId="8762"/>
    <cellStyle name="60% - 强调文字颜色 4 2 21" xfId="8763"/>
    <cellStyle name="60% - 强调文字颜色 4 2 16" xfId="8764"/>
    <cellStyle name="60% - 强调文字颜色 4 2 22" xfId="8765"/>
    <cellStyle name="60% - 强调文字颜色 4 2 17" xfId="8766"/>
    <cellStyle name="Linked Cells 2 4 5" xfId="8767"/>
    <cellStyle name="60% - 强调文字颜色 4 2 2" xfId="8768"/>
    <cellStyle name="60% - 强调文字颜色 4 2 2 2" xfId="8769"/>
    <cellStyle name="千位分隔[0] 2 2 7" xfId="8770"/>
    <cellStyle name="60% - 强调文字颜色 4 2 2 2 2" xfId="8771"/>
    <cellStyle name="60% - 强调文字颜色 4 2 2 3" xfId="8772"/>
    <cellStyle name="60% - 强调文字颜色 4 2 3" xfId="8773"/>
    <cellStyle name="ÀH«áªº¶W³sµ²" xfId="8774"/>
    <cellStyle name="60% - 强调文字颜色 4 2 3 2" xfId="8775"/>
    <cellStyle name="Millares [0]_10 AVERIAS MASIVAS + ANT" xfId="8776"/>
    <cellStyle name="60% - 强调文字颜色 4 2 3 2 2" xfId="8777"/>
    <cellStyle name="60% - 强调文字颜色 4 2 3 4" xfId="8778"/>
    <cellStyle name="60% - 强调文字颜色 4 2 3 5" xfId="8779"/>
    <cellStyle name="输入 30" xfId="8780"/>
    <cellStyle name="输入 25" xfId="8781"/>
    <cellStyle name="InputArea 2 2 2" xfId="8782"/>
    <cellStyle name="60% - 强调文字颜色 4 2 4 2 2" xfId="8783"/>
    <cellStyle name="InputArea 2 4" xfId="8784"/>
    <cellStyle name="60% - 强调文字颜色 4 2 4 4" xfId="8785"/>
    <cellStyle name="InputArea 3 2 2" xfId="8786"/>
    <cellStyle name="60% - 强调文字颜色 4 2 5 2 2" xfId="8787"/>
    <cellStyle name="Percent [0.00%] 2 14" xfId="8788"/>
    <cellStyle name="InputArea 3 3" xfId="8789"/>
    <cellStyle name="60% - 强调文字颜色 4 2 5 3" xfId="8790"/>
    <cellStyle name="Percent [0.00%] 2 20" xfId="8791"/>
    <cellStyle name="Percent [0.00%] 2 15" xfId="8792"/>
    <cellStyle name="60% - 强调文字颜色 4 2 5 4" xfId="8793"/>
    <cellStyle name="Multiple" xfId="8794"/>
    <cellStyle name="强调文字颜色 3 3 5 2 2" xfId="8795"/>
    <cellStyle name="Comma0 - Style1" xfId="8796"/>
    <cellStyle name="60% - 强调文字颜色 4 2 6 3" xfId="8797"/>
    <cellStyle name="60% - 强调文字颜色 4 2 6 4" xfId="8798"/>
    <cellStyle name="Linked Cells 2 5 5" xfId="8799"/>
    <cellStyle name="60% - 强调文字颜色 4 3 2" xfId="8800"/>
    <cellStyle name="差 2 4 4" xfId="8801"/>
    <cellStyle name="60% - 强调文字颜色 4 3 2 2" xfId="8802"/>
    <cellStyle name="60% - 强调文字颜色 4 3 2 2 2" xfId="8803"/>
    <cellStyle name="Percent [2] 2 7" xfId="8804"/>
    <cellStyle name="60% - 强调文字颜色 6 2 4 3" xfId="8805"/>
    <cellStyle name="60% - 强调文字颜色 4 3 2 2 2 2" xfId="8806"/>
    <cellStyle name="60% - 强调文字颜色 6 2 4 3 2" xfId="8807"/>
    <cellStyle name="60% - 强调文字颜色 4 3 2 2 2 2 2" xfId="8808"/>
    <cellStyle name="Percent [2] 2 8" xfId="8809"/>
    <cellStyle name="60% - 强调文字颜色 6 2 4 4" xfId="8810"/>
    <cellStyle name="60% - 强调文字颜色 4 3 2 2 2 3" xfId="8811"/>
    <cellStyle name="常规 2 12 5 2" xfId="8812"/>
    <cellStyle name="60% - 强调文字颜色 4 3 2 2 4" xfId="8813"/>
    <cellStyle name="60% - 强调文字颜色 4 3 2 3 2" xfId="8814"/>
    <cellStyle name="60% - 强调文字颜色 4 3 2 5" xfId="8815"/>
    <cellStyle name="60% - 强调文字颜色 4 3 3" xfId="8816"/>
    <cellStyle name="60% - 强调文字颜色 4 3 4 2 2" xfId="8817"/>
    <cellStyle name="60% - 强调文字颜色 4 3 4 3" xfId="8818"/>
    <cellStyle name="60% - 强调文字颜色 4 3 4 4" xfId="8819"/>
    <cellStyle name="style 2" xfId="8820"/>
    <cellStyle name="60% - 强调文字颜色 4 3 5 2" xfId="8821"/>
    <cellStyle name="好_附件10：主要设备询价表 6" xfId="8822"/>
    <cellStyle name="60% - 强调文字颜色 4 3 5 2 2" xfId="8823"/>
    <cellStyle name="style 4" xfId="8824"/>
    <cellStyle name="60% - 强调文字颜色 4 3 5 4" xfId="8825"/>
    <cellStyle name="60% - 强调文字颜色 4 3 6 2" xfId="8826"/>
    <cellStyle name="60% - 强调文字颜色 4 3 6 3" xfId="8827"/>
    <cellStyle name="60% - 强调文字颜色 4 4" xfId="8828"/>
    <cellStyle name="Euro 2 6" xfId="8829"/>
    <cellStyle name="Linked Cells 2 6 5" xfId="8830"/>
    <cellStyle name="60% - 强调文字颜色 4 4 2" xfId="8831"/>
    <cellStyle name="Euro 2 7" xfId="8832"/>
    <cellStyle name="60% - 强调文字颜色 4 4 3" xfId="8833"/>
    <cellStyle name="60% - 强调文字颜色 4 5" xfId="8834"/>
    <cellStyle name="60% - 强调文字颜色 4 5 2" xfId="8835"/>
    <cellStyle name="60% - 强调文字颜色 4 5 2 2" xfId="8836"/>
    <cellStyle name="60% - 强调文字颜色 4 5 2 3" xfId="8837"/>
    <cellStyle name="60% - 强调文字颜色 4 5 3" xfId="8838"/>
    <cellStyle name="60% - 强调文字颜色 4 5 3 2" xfId="8839"/>
    <cellStyle name="60% - 强调文字颜色 4 5 4 2" xfId="8840"/>
    <cellStyle name="c_GB MODEL 083103 PRC  V3 w product mix change_科宁公司（成本法）" xfId="8841"/>
    <cellStyle name="60% - 强调文字颜色 4 5 6" xfId="8842"/>
    <cellStyle name="60% - 强调文字颜色 4 6" xfId="8843"/>
    <cellStyle name="60% - 强调文字颜色 4 6 2" xfId="8844"/>
    <cellStyle name="60% - 强调文字颜色 4 6 2 2" xfId="8845"/>
    <cellStyle name="60% - 强调文字颜色 4 6 2 3" xfId="8846"/>
    <cellStyle name="60% - 强调文字颜色 4 6 3" xfId="8847"/>
    <cellStyle name="60% - 强调文字颜色 4 6 3 2" xfId="8848"/>
    <cellStyle name="60% - 强调文字颜色 4 7 3" xfId="8849"/>
    <cellStyle name="60% - 强调文字颜色 4 8 2" xfId="8850"/>
    <cellStyle name="60% - 强调文字颜色 4 8 3" xfId="8851"/>
    <cellStyle name="60% - 强调文字颜色 4 9" xfId="8852"/>
    <cellStyle name="常规 4 11 2 4" xfId="8853"/>
    <cellStyle name="60% - 强调文字颜色 4 9 2" xfId="8854"/>
    <cellStyle name="60% - 强调文字颜色 5 10" xfId="8855"/>
    <cellStyle name="链接单元格 11" xfId="8856"/>
    <cellStyle name="60% - 强调文字颜色 5 10 2" xfId="8857"/>
    <cellStyle name="千位分隔[0] 2 2 2 2 3 3" xfId="8858"/>
    <cellStyle name="60% - 强调文字颜色 5 2" xfId="8859"/>
    <cellStyle name="常规 2 9 2" xfId="8860"/>
    <cellStyle name="输入 3 2" xfId="8861"/>
    <cellStyle name="强调文字颜色 4 22" xfId="8862"/>
    <cellStyle name="强调文字颜色 4 17" xfId="8863"/>
    <cellStyle name="60% - 强调文字颜色 5 2 10" xfId="8864"/>
    <cellStyle name="常规 2 9 3" xfId="8865"/>
    <cellStyle name="输入 3 3" xfId="8866"/>
    <cellStyle name="强调文字颜色 4 23" xfId="8867"/>
    <cellStyle name="强调文字颜色 4 18" xfId="8868"/>
    <cellStyle name="60% - 强调文字颜色 5 2 11" xfId="8869"/>
    <cellStyle name="强调文字颜色 4 30" xfId="8870"/>
    <cellStyle name="强调文字颜色 4 25" xfId="8871"/>
    <cellStyle name="60% - 强调文字颜色 5 2 13" xfId="8872"/>
    <cellStyle name="强调文字颜色 4 30 2" xfId="8873"/>
    <cellStyle name="强调文字颜色 4 25 2" xfId="8874"/>
    <cellStyle name="RevList 9 4" xfId="8875"/>
    <cellStyle name="60% - 强调文字颜色 5 2 13 2" xfId="8876"/>
    <cellStyle name="强调文字颜色 4 31" xfId="8877"/>
    <cellStyle name="强调文字颜色 4 26" xfId="8878"/>
    <cellStyle name="60% - 强调文字颜色 5 2 14" xfId="8879"/>
    <cellStyle name="强调文字颜色 4 31 2" xfId="8880"/>
    <cellStyle name="强调文字颜色 4 26 2" xfId="8881"/>
    <cellStyle name="60% - 强调文字颜色 5 2 14 2" xfId="8882"/>
    <cellStyle name="Percent[0] 10" xfId="8883"/>
    <cellStyle name="输入 3 7" xfId="8884"/>
    <cellStyle name="强调文字颜色 4 32" xfId="8885"/>
    <cellStyle name="强调文字颜色 4 27" xfId="8886"/>
    <cellStyle name="60% - 强调文字颜色 5 2 20" xfId="8887"/>
    <cellStyle name="60% - 强调文字颜色 5 2 15" xfId="8888"/>
    <cellStyle name="强调文字颜色 4 27 2" xfId="8889"/>
    <cellStyle name="60% - 强调文字颜色 5 2 20 2" xfId="8890"/>
    <cellStyle name="60% - 强调文字颜色 5 2 15 2" xfId="8891"/>
    <cellStyle name="Percent[0] 11" xfId="8892"/>
    <cellStyle name="PSSpacer 2" xfId="8893"/>
    <cellStyle name="输入 3 8" xfId="8894"/>
    <cellStyle name="强调文字颜色 4 28" xfId="8895"/>
    <cellStyle name="60% - 强调文字颜色 5 2 21" xfId="8896"/>
    <cellStyle name="60% - 强调文字颜色 5 2 16" xfId="8897"/>
    <cellStyle name="PSSpacer 2 2" xfId="8898"/>
    <cellStyle name="强调文字颜色 4 28 2" xfId="8899"/>
    <cellStyle name="差_国华锡林郭勒设备询价表 13" xfId="8900"/>
    <cellStyle name="60% - 强调文字颜色 5 2 21 2" xfId="8901"/>
    <cellStyle name="60% - 强调文字颜色 5 2 16 2" xfId="8902"/>
    <cellStyle name="Percent[0] 12" xfId="8903"/>
    <cellStyle name="PSSpacer 3" xfId="8904"/>
    <cellStyle name="强调文字颜色 4 29" xfId="8905"/>
    <cellStyle name="60% - 强调文字颜色 5 2 22" xfId="8906"/>
    <cellStyle name="60% - 强调文字颜色 5 2 17" xfId="8907"/>
    <cellStyle name="强调文字颜色 4 29 2" xfId="8908"/>
    <cellStyle name="60% - 强调文字颜色 5 2 17 2" xfId="8909"/>
    <cellStyle name="Percent[0] 13" xfId="8910"/>
    <cellStyle name="60% - 强调文字颜色 5 2 18" xfId="8911"/>
    <cellStyle name="60% - 强调文字颜色 5 2 18 2" xfId="8912"/>
    <cellStyle name="Percent[0] 14" xfId="8913"/>
    <cellStyle name="60% - 强调文字颜色 5 2 19" xfId="8914"/>
    <cellStyle name="Linked Cells 5 2 3" xfId="8915"/>
    <cellStyle name="60% - 强调文字颜色 5 2 19 2" xfId="8916"/>
    <cellStyle name="Linked Cells 3 4 5" xfId="8917"/>
    <cellStyle name="60% - 强调文字颜色 5 2 2" xfId="8918"/>
    <cellStyle name="60% - 强调文字颜色 5 2 2 2 3" xfId="8919"/>
    <cellStyle name="60% - 强调文字颜色 5 2 2 3" xfId="8920"/>
    <cellStyle name="Percent[0] 2" xfId="8921"/>
    <cellStyle name="60% - 强调文字颜色 5 2 3" xfId="8922"/>
    <cellStyle name="Percent[0] 2 2" xfId="8923"/>
    <cellStyle name="60% - 强调文字颜色 5 2 3 2" xfId="8924"/>
    <cellStyle name="Percent[0] 2 2 2" xfId="8925"/>
    <cellStyle name="RevList 3 12" xfId="8926"/>
    <cellStyle name="60% - 强调文字颜色 5 2 3 2 2" xfId="8927"/>
    <cellStyle name="Percent[0] 2 3" xfId="8928"/>
    <cellStyle name="60% - 强调文字颜色 5 2 3 3" xfId="8929"/>
    <cellStyle name="Percent[0] 2 4" xfId="8930"/>
    <cellStyle name="60% - 强调文字颜色 5 2 3 4" xfId="8931"/>
    <cellStyle name="60% - 强调文字颜色 5 2 4 2 2" xfId="8932"/>
    <cellStyle name="60% - 强调文字颜色 5 2 4 3" xfId="8933"/>
    <cellStyle name="60% - 强调文字颜色 5 2 4 3 2" xfId="8934"/>
    <cellStyle name="Topheader 2 2" xfId="8935"/>
    <cellStyle name="60% - 强调文字颜色 5 2 4 4" xfId="8936"/>
    <cellStyle name="60% - 强调文字颜色 5 2 5 3" xfId="8937"/>
    <cellStyle name="60% - 强调文字颜色 5 2 5 4" xfId="8938"/>
    <cellStyle name="Percent[0] 5" xfId="8939"/>
    <cellStyle name="解释性文本 2 2 3" xfId="8940"/>
    <cellStyle name="60% - 强调文字颜色 5 2 6" xfId="8941"/>
    <cellStyle name="60% - 强调文字颜色 5 2 6 2" xfId="8942"/>
    <cellStyle name="60% - 强调文字颜色 5 2 6 2 2" xfId="8943"/>
    <cellStyle name="60% - 强调文字颜色 5 2 6 3" xfId="8944"/>
    <cellStyle name="千位分隔 2 2 2 2" xfId="8945"/>
    <cellStyle name="60% - 强调文字颜色 5 2 6 4" xfId="8946"/>
    <cellStyle name="Linked Cells 3 5 5" xfId="8947"/>
    <cellStyle name="60% - 强调文字颜色 5 3 2" xfId="8948"/>
    <cellStyle name="60% - 强调文字颜色 5 3 2 2" xfId="8949"/>
    <cellStyle name="60% - 强调文字颜色 5 3 2 2 2" xfId="8950"/>
    <cellStyle name="60% - 强调文字颜色 5 3 2 2 2 2" xfId="8951"/>
    <cellStyle name="60% - 强调文字颜色 5 3 2 2 2 2 2" xfId="8952"/>
    <cellStyle name="60% - 强调文字颜色 5 3 2 2 2 3" xfId="8953"/>
    <cellStyle name="60% - 强调文字颜色 5 3 2 2 3" xfId="8954"/>
    <cellStyle name="60% - 强调文字颜色 5 3 2 2 3 2" xfId="8955"/>
    <cellStyle name="常规 7 8 2" xfId="8956"/>
    <cellStyle name="60% - 强调文字颜色 5 3 2 2 4" xfId="8957"/>
    <cellStyle name="60% - 强调文字颜色 5 3 2 3" xfId="8958"/>
    <cellStyle name="Input Cells 4 12 2" xfId="8959"/>
    <cellStyle name="60% - 强调文字颜色 5 3 2 5" xfId="8960"/>
    <cellStyle name="Input Cells 4 14" xfId="8961"/>
    <cellStyle name="60% - 强调文字颜色 5 3 2 3 2" xfId="8962"/>
    <cellStyle name="60% - 强调文字颜色 5 3 2 4" xfId="8963"/>
    <cellStyle name="60% - 强调文字颜色 5 3 3" xfId="8964"/>
    <cellStyle name="60% - 强调文字颜色 5 3 3 2" xfId="8965"/>
    <cellStyle name="60% - 强调文字颜色 5 3 3 2 2" xfId="8966"/>
    <cellStyle name="Calc Percent (0) 2 2" xfId="8967"/>
    <cellStyle name="60% - 强调文字颜色 5 3 4 2 2" xfId="8968"/>
    <cellStyle name="60% - 强调文字颜色 5 3 4 3" xfId="8969"/>
    <cellStyle name="60% - 强调文字颜色 5 3 4 4" xfId="8970"/>
    <cellStyle name="60% - 强调文字颜色 5 3 5 3" xfId="8971"/>
    <cellStyle name="解释性文本 2 3 3" xfId="8972"/>
    <cellStyle name="60% - 强调文字颜色 5 3 6" xfId="8973"/>
    <cellStyle name="60% - 强调文字颜色 5 3 6 2" xfId="8974"/>
    <cellStyle name="60% - 强调文字颜色 5 3 6 3" xfId="8975"/>
    <cellStyle name="Linked Cells 3 6 5" xfId="8976"/>
    <cellStyle name="60% - 强调文字颜色 5 4 2" xfId="8977"/>
    <cellStyle name="Comma[2] 21" xfId="8978"/>
    <cellStyle name="Comma[2] 16" xfId="8979"/>
    <cellStyle name="60% - 强调文字颜色 5 4 2 2" xfId="8980"/>
    <cellStyle name="60% - 强调文字颜色 5 4 2 2 2" xfId="8981"/>
    <cellStyle name="Comma[2] 17" xfId="8982"/>
    <cellStyle name="60% - 强调文字颜色 5 4 2 3" xfId="8983"/>
    <cellStyle name="检查单元格 3 3 2" xfId="8984"/>
    <cellStyle name="Comma [00] 2 2" xfId="8985"/>
    <cellStyle name="60% - 强调文字颜色 5 4 3" xfId="8986"/>
    <cellStyle name="60% - 强调文字颜色 5 4 3 2" xfId="8987"/>
    <cellStyle name="60% - 强调文字颜色 5 4 3 2 2" xfId="8988"/>
    <cellStyle name="60% - 强调文字颜色 5 4 3 3" xfId="8989"/>
    <cellStyle name="60% - 强调文字颜色 5 4 4 2" xfId="8990"/>
    <cellStyle name="60% - 强调文字颜色 5 4 4 3" xfId="8991"/>
    <cellStyle name="Currency [00] 2 2" xfId="8992"/>
    <cellStyle name="解释性文本 2 4 2" xfId="8993"/>
    <cellStyle name="60% - 强调文字颜色 5 4 5" xfId="8994"/>
    <cellStyle name="解释性文本 2 4 2 2" xfId="8995"/>
    <cellStyle name="强调文字颜色 4 3 2 2 2 3" xfId="8996"/>
    <cellStyle name="60% - 强调文字颜色 5 4 5 2" xfId="8997"/>
    <cellStyle name="解释性文本 2 4 3" xfId="8998"/>
    <cellStyle name="60% - 强调文字颜色 5 4 6" xfId="8999"/>
    <cellStyle name="60% - 强调文字颜色 5 5" xfId="9000"/>
    <cellStyle name="60% - 强调文字颜色 5 5 2 3" xfId="9001"/>
    <cellStyle name="60% - 强调文字颜色 5 6" xfId="9002"/>
    <cellStyle name="60% - 强调文字颜色 5 6 2 2" xfId="9003"/>
    <cellStyle name="60% - 强调文字颜色 5 6 3 2" xfId="9004"/>
    <cellStyle name="60% - 强调文字颜色 5 7" xfId="9005"/>
    <cellStyle name="60% - 强调文字颜色 5 7 2" xfId="9006"/>
    <cellStyle name="60% - 强调文字颜色 5 7 3" xfId="9007"/>
    <cellStyle name="60% - 强调文字颜色 5 8" xfId="9008"/>
    <cellStyle name="60% - 强调文字颜色 5 8 2" xfId="9009"/>
    <cellStyle name="解释性文本 5 6" xfId="9010"/>
    <cellStyle name="60% - 强调文字颜色 6 10 2" xfId="9011"/>
    <cellStyle name="Input Cells 4 16" xfId="9012"/>
    <cellStyle name="Input Cells 4 21" xfId="9013"/>
    <cellStyle name="60% - 强调文字颜色 6 2 10" xfId="9014"/>
    <cellStyle name="Input Cells 4 16 2" xfId="9015"/>
    <cellStyle name="Input Cells 4 21 2" xfId="9016"/>
    <cellStyle name="60% - 强调文字颜色 6 2 10 2" xfId="9017"/>
    <cellStyle name="Input Cells 4 17" xfId="9018"/>
    <cellStyle name="Input Cells 4 22" xfId="9019"/>
    <cellStyle name="60% - 强调文字颜色 6 2 11" xfId="9020"/>
    <cellStyle name="Input Cells 4 18 2" xfId="9021"/>
    <cellStyle name="常规 2 3 2 7" xfId="9022"/>
    <cellStyle name="60% - 强调文字颜色 6 2 12 2" xfId="9023"/>
    <cellStyle name="Input Cells 4 19" xfId="9024"/>
    <cellStyle name="60% - 强调文字颜色 6 2 13" xfId="9025"/>
    <cellStyle name="Input Cells 4 19 2" xfId="9026"/>
    <cellStyle name="60% - 强调文字颜色 6 2 13 2" xfId="9027"/>
    <cellStyle name="60% - 强调文字颜色 6 2 20" xfId="9028"/>
    <cellStyle name="60% - 强调文字颜色 6 2 15" xfId="9029"/>
    <cellStyle name="Calculation" xfId="9030"/>
    <cellStyle name="Input Cells 2 8" xfId="9031"/>
    <cellStyle name="60% - 强调文字颜色 6 2 20 2" xfId="9032"/>
    <cellStyle name="60% - 强调文字颜色 6 2 15 2" xfId="9033"/>
    <cellStyle name="60% - 强调文字颜色 6 2 21" xfId="9034"/>
    <cellStyle name="60% - 强调文字颜色 6 2 16" xfId="9035"/>
    <cellStyle name="好_山阴县安荣乡煤矿资产评估申报表 2 2 2" xfId="9036"/>
    <cellStyle name="60% - 强调文字颜色 6 2 22" xfId="9037"/>
    <cellStyle name="60% - 强调文字颜色 6 2 17" xfId="9038"/>
    <cellStyle name="Input Cells 4 8" xfId="9039"/>
    <cellStyle name="好_山阴县安荣乡煤矿资产评估申报表 2 2 2 2" xfId="9040"/>
    <cellStyle name="60% - 强调文字颜色 6 2 17 2" xfId="9041"/>
    <cellStyle name="好_山阴县安荣乡煤矿资产评估申报表 2 2 3" xfId="9042"/>
    <cellStyle name="警告文本 2 3 2" xfId="9043"/>
    <cellStyle name="60% - 强调文字颜色 6 2 18" xfId="9044"/>
    <cellStyle name="Input Cells 5 8" xfId="9045"/>
    <cellStyle name="警告文本 2 3 2 2" xfId="9046"/>
    <cellStyle name="标题 7 2 4" xfId="9047"/>
    <cellStyle name="60% - 强调文字颜色 6 2 18 2" xfId="9048"/>
    <cellStyle name="警告文本 2 3 3" xfId="9049"/>
    <cellStyle name="60% - 强调文字颜色 6 2 19" xfId="9050"/>
    <cellStyle name="Input Cells 6 8" xfId="9051"/>
    <cellStyle name="60% - 强调文字颜色 6 2 19 2" xfId="9052"/>
    <cellStyle name="千位分隔 3 3 2 14" xfId="9053"/>
    <cellStyle name="60% - 强调文字颜色 6 2 2" xfId="9054"/>
    <cellStyle name="Normal - Style1 2 2 2 3" xfId="9055"/>
    <cellStyle name="60% - 强调文字颜色 6 2 2 2" xfId="9056"/>
    <cellStyle name="差_神华香港公司参股七家风电公司评估进场时间计划及联系人名单 8" xfId="9057"/>
    <cellStyle name="60% - 强调文字颜色 6 2 2 2 2" xfId="9058"/>
    <cellStyle name="差_神华香港公司参股七家风电公司评估进场时间计划及联系人名单 9" xfId="9059"/>
    <cellStyle name="60% - 强调文字颜色 6 2 2 2 3" xfId="9060"/>
    <cellStyle name="输出 10" xfId="9061"/>
    <cellStyle name="60% - 强调文字颜色 6 2 2 3" xfId="9062"/>
    <cellStyle name="输出 11" xfId="9063"/>
    <cellStyle name="60% - 强调文字颜色 6 2 2 4" xfId="9064"/>
    <cellStyle name="好_案例1-掘进机 15" xfId="9065"/>
    <cellStyle name="好_案例1-掘进机 20" xfId="9066"/>
    <cellStyle name="差_Book1_08华阳-F负债类" xfId="9067"/>
    <cellStyle name="60% - 强调文字颜色 6 2 3 2 2" xfId="9068"/>
    <cellStyle name="60% - 强调文字颜色 6 2 3 3" xfId="9069"/>
    <cellStyle name="60% - 强调文字颜色 6 2 3 4" xfId="9070"/>
    <cellStyle name="60% - 强调文字颜色 6 2 3 5" xfId="9071"/>
    <cellStyle name="解释性文本 3 2 2" xfId="9072"/>
    <cellStyle name="千位分隔 3 3 2 17" xfId="9073"/>
    <cellStyle name="60% - 强调文字颜色 6 2 5" xfId="9074"/>
    <cellStyle name="解释性文本 3 2 2 2" xfId="9075"/>
    <cellStyle name="60% - 强调文字颜色 6 2 5 2" xfId="9076"/>
    <cellStyle name="60% - 强调文字颜色 6 2 5 2 2" xfId="9077"/>
    <cellStyle name="百分比 5 10" xfId="9078"/>
    <cellStyle name="Currency$[0] 2 10" xfId="9079"/>
    <cellStyle name="60% - 强调文字颜色 6 2 5 4" xfId="9080"/>
    <cellStyle name="解释性文本 3 2 3" xfId="9081"/>
    <cellStyle name="千位分隔 3 3 2 18" xfId="9082"/>
    <cellStyle name="60% - 强调文字颜色 6 2 6" xfId="9083"/>
    <cellStyle name="60% - 强调文字颜色 6 2 6 2" xfId="9084"/>
    <cellStyle name="60% - 强调文字颜色 6 2 6 2 2" xfId="9085"/>
    <cellStyle name="60% - 强调文字颜色 6 3" xfId="9086"/>
    <cellStyle name="60% - 强调文字颜色 6 3 2" xfId="9087"/>
    <cellStyle name="60% - 强调文字颜色 6 3 2 2" xfId="9088"/>
    <cellStyle name="60% - 强调文字颜色 6 3 2 2 2" xfId="9089"/>
    <cellStyle name="好_0270锡林郭勒公司资产评估表 3" xfId="9090"/>
    <cellStyle name="InputArea 2 7" xfId="9091"/>
    <cellStyle name="60% - 强调文字颜色 6 3 2 2 2 2" xfId="9092"/>
    <cellStyle name="好_0270锡林郭勒公司资产评估表 3 2" xfId="9093"/>
    <cellStyle name="60% - 强调文字颜色 6 3 2 2 2 2 2" xfId="9094"/>
    <cellStyle name="强调 1" xfId="9095"/>
    <cellStyle name="注释 5 4 3" xfId="9096"/>
    <cellStyle name="60% - 强调文字颜色 6 3 2 2 4" xfId="9097"/>
    <cellStyle name="60% - 强调文字颜色 6 3 2 3" xfId="9098"/>
    <cellStyle name="60% - 强调文字颜色 6 3 2 3 2" xfId="9099"/>
    <cellStyle name="60% - 强调文字颜色 6 3 2 5" xfId="9100"/>
    <cellStyle name="60% - 强调文字颜色 6 3 3" xfId="9101"/>
    <cellStyle name="60% - 强调文字颜色 6 3 3 2" xfId="9102"/>
    <cellStyle name="60% - 强调文字颜色 6 3 3 2 2" xfId="9103"/>
    <cellStyle name="60% - 强调文字颜色 6 3 3 3" xfId="9104"/>
    <cellStyle name="60% - 强调文字颜色 6 3 4 2" xfId="9105"/>
    <cellStyle name="60% - 强调文字颜色 6 3 4 2 2" xfId="9106"/>
    <cellStyle name="60% - 强调文字颜色 6 3 4 3" xfId="9107"/>
    <cellStyle name="60% - 强调文字颜色 6 3 4 4" xfId="9108"/>
    <cellStyle name="60% - 强调文字颜色 6 3 5 3" xfId="9109"/>
    <cellStyle name="60% - 强调文字颜色 6 3 5 4" xfId="9110"/>
    <cellStyle name="解释性文本 3 3 3" xfId="9111"/>
    <cellStyle name="60% - 强调文字颜色 6 3 6" xfId="9112"/>
    <cellStyle name="千位分隔 6 15" xfId="9113"/>
    <cellStyle name="千位分隔 6 20" xfId="9114"/>
    <cellStyle name="强调文字颜色 4 2 3" xfId="9115"/>
    <cellStyle name="60% - 强调文字颜色 6 3 6 2" xfId="9116"/>
    <cellStyle name="千位分隔 6 16" xfId="9117"/>
    <cellStyle name="千位分隔 6 21" xfId="9118"/>
    <cellStyle name="强调文字颜色 4 2 4" xfId="9119"/>
    <cellStyle name="60% - 强调文字颜色 6 3 6 3" xfId="9120"/>
    <cellStyle name="60% - 强调文字颜色 6 4 2 3" xfId="9121"/>
    <cellStyle name="差_泰裕钾肥房屋建筑物明细表-调整后" xfId="9122"/>
    <cellStyle name="60% - 强调文字颜色 6 4 3 3" xfId="9123"/>
    <cellStyle name="60% - 强调文字颜色 6 4 4 3" xfId="9124"/>
    <cellStyle name="解释性文本 3 4 2" xfId="9125"/>
    <cellStyle name="60% - 强调文字颜色 6 4 5" xfId="9126"/>
    <cellStyle name="60% - 强调文字颜色 6 4 5 2" xfId="9127"/>
    <cellStyle name="解释性文本 3 4 2 2" xfId="9128"/>
    <cellStyle name="Bold/Border" xfId="9129"/>
    <cellStyle name="解释性文本 3 4 3" xfId="9130"/>
    <cellStyle name="60% - 强调文字颜色 6 4 6" xfId="9131"/>
    <cellStyle name="60% - 强调文字颜色 6 5" xfId="9132"/>
    <cellStyle name="60% - 强调文字颜色 6 5 2" xfId="9133"/>
    <cellStyle name="好_20110112-井巷工程(经李部审） 2 2 3 2" xfId="9134"/>
    <cellStyle name="60% - 强调文字颜色 6 5 2 3" xfId="9135"/>
    <cellStyle name="60% - 强调文字颜色 6 5 3 2" xfId="9136"/>
    <cellStyle name="Column$Headings 2 3" xfId="9137"/>
    <cellStyle name="60% - 强调文字颜色 6 5 4 2" xfId="9138"/>
    <cellStyle name="解释性文本 3 5 2" xfId="9139"/>
    <cellStyle name="60% - 强调文字颜色 6 5 5" xfId="9140"/>
    <cellStyle name="60% - 强调文字颜色 6 5 6" xfId="9141"/>
    <cellStyle name="60% - 强调文字颜色 6 6" xfId="9142"/>
    <cellStyle name="60% - 强调文字颜色 6 6 2" xfId="9143"/>
    <cellStyle name="60% - 强调文字颜色 6 6 2 2" xfId="9144"/>
    <cellStyle name="60% - 强调文字颜色 6 6 3" xfId="9145"/>
    <cellStyle name="60% - 强调文字颜色 6 6 3 2" xfId="9146"/>
    <cellStyle name="60% - 强调文字颜色 6 7 2" xfId="9147"/>
    <cellStyle name="60% - 强调文字颜色 6 7 2 2" xfId="9148"/>
    <cellStyle name="60% - 强调文字颜色 6 7 3" xfId="9149"/>
    <cellStyle name="常规 4 12 2 2" xfId="9150"/>
    <cellStyle name="60% - 强调文字颜色 6 8" xfId="9151"/>
    <cellStyle name="60% - 强调文字颜色 6 8 2" xfId="9152"/>
    <cellStyle name="60% - 强调文字颜色 6 8 2 2" xfId="9153"/>
    <cellStyle name="60% - 强调文字颜色 6 8 3" xfId="9154"/>
    <cellStyle name="60% 吭 强调文字颜色 6 4" xfId="9155"/>
    <cellStyle name="6mal" xfId="9156"/>
    <cellStyle name="链接单元格 3 4" xfId="9157"/>
    <cellStyle name="6mal 2" xfId="9158"/>
    <cellStyle name="常规 13 5" xfId="9159"/>
    <cellStyle name="99/12/31 4 2" xfId="9160"/>
    <cellStyle name="AA HEADING" xfId="9161"/>
    <cellStyle name="注释 7 4 2" xfId="9162"/>
    <cellStyle name="AA INITIALS" xfId="9163"/>
    <cellStyle name="AA MGR NAME" xfId="9164"/>
    <cellStyle name="常规 45 2" xfId="9165"/>
    <cellStyle name="常规 50 2" xfId="9166"/>
    <cellStyle name="AA NUMBER" xfId="9167"/>
    <cellStyle name="PSChar 2" xfId="9168"/>
    <cellStyle name="常规 3 8 2 2" xfId="9169"/>
    <cellStyle name="AA SHADE" xfId="9170"/>
    <cellStyle name="常规 10 6" xfId="9171"/>
    <cellStyle name="Accent1" xfId="9172"/>
    <cellStyle name="Accent1 - 40%" xfId="9173"/>
    <cellStyle name="Accent1 - 60%" xfId="9174"/>
    <cellStyle name="常规 10 7" xfId="9175"/>
    <cellStyle name="Accent2" xfId="9176"/>
    <cellStyle name="RevList 14 2" xfId="9177"/>
    <cellStyle name="Accent2 - 60%" xfId="9178"/>
    <cellStyle name="常规 10 8" xfId="9179"/>
    <cellStyle name="Accent3" xfId="9180"/>
    <cellStyle name="Column$Headings 7 5" xfId="9181"/>
    <cellStyle name="Accent3 - 20%" xfId="9182"/>
    <cellStyle name="千位分隔 10 2 10" xfId="9183"/>
    <cellStyle name="标题 10 2" xfId="9184"/>
    <cellStyle name="Accent4 - 20%" xfId="9185"/>
    <cellStyle name="RevList 6 5 3" xfId="9186"/>
    <cellStyle name="Accent5 - 20%" xfId="9187"/>
    <cellStyle name="Accent6" xfId="9188"/>
    <cellStyle name="警告文本 5 6" xfId="9189"/>
    <cellStyle name="Calc Currency (0) 4 3" xfId="9190"/>
    <cellStyle name="Accent6 - 40%" xfId="9191"/>
    <cellStyle name="计算 4 5 2" xfId="9192"/>
    <cellStyle name="常规 7 13" xfId="9193"/>
    <cellStyle name="accounting" xfId="9194"/>
    <cellStyle name="常规 8 5" xfId="9195"/>
    <cellStyle name="accounting 2" xfId="9196"/>
    <cellStyle name="常规 8 5 2" xfId="9197"/>
    <cellStyle name="注释 2 2 10" xfId="9198"/>
    <cellStyle name="accounting 2 2" xfId="9199"/>
    <cellStyle name="常规 17 4 2 4" xfId="9200"/>
    <cellStyle name="常规 2 12 2 3" xfId="9201"/>
    <cellStyle name="常规 22 4 2 4" xfId="9202"/>
    <cellStyle name="强调文字颜色 3 5 2 3" xfId="9203"/>
    <cellStyle name="b" xfId="9204"/>
    <cellStyle name="background" xfId="9205"/>
    <cellStyle name="banner" xfId="9206"/>
    <cellStyle name="Black" xfId="9207"/>
    <cellStyle name="Black 2" xfId="9208"/>
    <cellStyle name="解释性文本 9" xfId="9209"/>
    <cellStyle name="Blue" xfId="9210"/>
    <cellStyle name="Border 2" xfId="9211"/>
    <cellStyle name="Bullet" xfId="9212"/>
    <cellStyle name="常规 2 12 2 4" xfId="9213"/>
    <cellStyle name="c" xfId="9214"/>
    <cellStyle name="检查单元格 5 5" xfId="9215"/>
    <cellStyle name="c_1028ERP明细估值(DCF)尽职调查表(金嗓子)_科宁公司（成本法）" xfId="9216"/>
    <cellStyle name="千位分隔 5 2 2 17" xfId="9217"/>
    <cellStyle name="c_EVP3.01" xfId="9218"/>
    <cellStyle name="常规 8 4" xfId="9219"/>
    <cellStyle name="c_EVP3.01_附件5：评估、审计明细表（成本法）" xfId="9220"/>
    <cellStyle name="适中 2 5 4" xfId="9221"/>
    <cellStyle name="Comma  - Style7" xfId="9222"/>
    <cellStyle name="c_EVP3.01_科宁公司（成本法）" xfId="9223"/>
    <cellStyle name="常规 33 3 3" xfId="9224"/>
    <cellStyle name="常规 28 3 3" xfId="9225"/>
    <cellStyle name="c_GB MODEL 082803 V1" xfId="9226"/>
    <cellStyle name="Percent [0%] 3" xfId="9227"/>
    <cellStyle name="c_GB MODEL 082803 V1_附件5：评估、审计明细表（成本法）" xfId="9228"/>
    <cellStyle name="c_GB model V5.2 0914" xfId="9229"/>
    <cellStyle name="常规 5 11 3" xfId="9230"/>
    <cellStyle name="c_GB model V5.2 0914_附件5：评估、审计明细表（成本法）" xfId="9231"/>
    <cellStyle name="c_GB model V5.2 0914_科宁公司（成本法）" xfId="9232"/>
    <cellStyle name="c_GB model V7 0914" xfId="9233"/>
    <cellStyle name="c_GB model V7 0914_附件5：评估、审计明细表（成本法）" xfId="9234"/>
    <cellStyle name="c_GB model V7 0914_科宁公司（成本法）" xfId="9235"/>
    <cellStyle name="c_附件5：评估、审计明细表（成本法）" xfId="9236"/>
    <cellStyle name="常规 5 11 2 2 2" xfId="9237"/>
    <cellStyle name="c_铝厂" xfId="9238"/>
    <cellStyle name="input" xfId="9239"/>
    <cellStyle name="千位分隔[0] 2 3 9" xfId="9240"/>
    <cellStyle name="c_铝厂_科宁公司（成本法）" xfId="9241"/>
    <cellStyle name="c_铝厂现金流1122B" xfId="9242"/>
    <cellStyle name="c_铝厂现金流1122B_附件5：评估、审计明细表（成本法）" xfId="9243"/>
    <cellStyle name="常规 9 2 2 2 6" xfId="9244"/>
    <cellStyle name="c_铝厂现金流1125_附件5：评估、审计明细表（成本法）" xfId="9245"/>
    <cellStyle name="强调文字颜色 6 3 2 4" xfId="9246"/>
    <cellStyle name="c_现金流" xfId="9247"/>
    <cellStyle name="c_现金流_科宁公司（成本法）" xfId="9248"/>
    <cellStyle name="Ç§·ÖÎ»[0]_98-02" xfId="9249"/>
    <cellStyle name="常规 32 3" xfId="9250"/>
    <cellStyle name="常规 27 3" xfId="9251"/>
    <cellStyle name="百分比 9 7" xfId="9252"/>
    <cellStyle name="注释 4 2 2" xfId="9253"/>
    <cellStyle name="Ç§Î»_pldt" xfId="9254"/>
    <cellStyle name="Ç§Î»·Ö¸ô[0]_0012A3" xfId="9255"/>
    <cellStyle name="公司标准表 4 7 2" xfId="9256"/>
    <cellStyle name="Ç§Î»·Ö¸ô_0012A3" xfId="9257"/>
    <cellStyle name="RevList 9 2 2" xfId="9258"/>
    <cellStyle name="Calc Currency (0)" xfId="9259"/>
    <cellStyle name="Calc Currency (0) 10" xfId="9260"/>
    <cellStyle name="百分比 3 2" xfId="9261"/>
    <cellStyle name="Calc Currency (0) 11" xfId="9262"/>
    <cellStyle name="百分比 3 3" xfId="9263"/>
    <cellStyle name="Calc Currency (0) 12" xfId="9264"/>
    <cellStyle name="常规 21 2" xfId="9265"/>
    <cellStyle name="常规 16 2" xfId="9266"/>
    <cellStyle name="百分比 3 6" xfId="9267"/>
    <cellStyle name="Calc Currency (0) 20" xfId="9268"/>
    <cellStyle name="Calc Currency (0) 15" xfId="9269"/>
    <cellStyle name="常规 16 2 2" xfId="9270"/>
    <cellStyle name="标题 8" xfId="9271"/>
    <cellStyle name="百分比 3 6 2" xfId="9272"/>
    <cellStyle name="Calc Currency (0) 15 2" xfId="9273"/>
    <cellStyle name="常规 21 3" xfId="9274"/>
    <cellStyle name="常规 16 3" xfId="9275"/>
    <cellStyle name="百分比 3 7" xfId="9276"/>
    <cellStyle name="Calc Currency (0) 21" xfId="9277"/>
    <cellStyle name="Calc Currency (0) 16" xfId="9278"/>
    <cellStyle name="常规 21 4" xfId="9279"/>
    <cellStyle name="常规 16 4" xfId="9280"/>
    <cellStyle name="百分比 3 8" xfId="9281"/>
    <cellStyle name="Calc Currency (0) 22" xfId="9282"/>
    <cellStyle name="Calc Currency (0) 17" xfId="9283"/>
    <cellStyle name="常规 21 5" xfId="9284"/>
    <cellStyle name="常规 16 5" xfId="9285"/>
    <cellStyle name="百分比 3 9" xfId="9286"/>
    <cellStyle name="Calc Currency (0) 23" xfId="9287"/>
    <cellStyle name="Calc Currency (0) 18" xfId="9288"/>
    <cellStyle name="常规 21 6" xfId="9289"/>
    <cellStyle name="常规 16 6" xfId="9290"/>
    <cellStyle name="Calc Currency (0) 24" xfId="9291"/>
    <cellStyle name="Calc Currency (0) 19" xfId="9292"/>
    <cellStyle name="Calc Currency (0) 2" xfId="9293"/>
    <cellStyle name="好_案例1-掘进机 5" xfId="9294"/>
    <cellStyle name="警告文本 3 5" xfId="9295"/>
    <cellStyle name="Calc Currency (0) 2 2" xfId="9296"/>
    <cellStyle name="好_案例1-掘进机 5 2" xfId="9297"/>
    <cellStyle name="警告文本 3 5 2" xfId="9298"/>
    <cellStyle name="Calc Currency (0) 2 2 2" xfId="9299"/>
    <cellStyle name="好_案例1-掘进机 7" xfId="9300"/>
    <cellStyle name="汇总 6 2 3" xfId="9301"/>
    <cellStyle name="警告文本 3 7" xfId="9302"/>
    <cellStyle name="Calc Currency (0) 2 4" xfId="9303"/>
    <cellStyle name="好_案例1-掘进机 8" xfId="9304"/>
    <cellStyle name="警告文本 3 8" xfId="9305"/>
    <cellStyle name="Calc Currency (0) 2 5" xfId="9306"/>
    <cellStyle name="好_案例1-掘进机 9" xfId="9307"/>
    <cellStyle name="强调文字颜色 6 2 4 2" xfId="9308"/>
    <cellStyle name="Lines Fill 10" xfId="9309"/>
    <cellStyle name="Calc Currency (0) 2 6" xfId="9310"/>
    <cellStyle name="标题 2 2 3 2 2" xfId="9311"/>
    <cellStyle name="Calc Currency (0) 3" xfId="9312"/>
    <cellStyle name="Calc Currency (0) 3 2 2" xfId="9313"/>
    <cellStyle name="Calc Currency (0) 3 2 3" xfId="9314"/>
    <cellStyle name="汇总 6 3 2" xfId="9315"/>
    <cellStyle name="警告文本 4 6" xfId="9316"/>
    <cellStyle name="Calc Currency (0) 3 3" xfId="9317"/>
    <cellStyle name="Calc Currency (0) 3 3 2" xfId="9318"/>
    <cellStyle name="Calc Currency (0) 3 3 3" xfId="9319"/>
    <cellStyle name="Calc Currency (0) 3 5" xfId="9320"/>
    <cellStyle name="Calc Currency (0) 3 6" xfId="9321"/>
    <cellStyle name="Calc Currency (0) 4" xfId="9322"/>
    <cellStyle name="警告文本 5 5" xfId="9323"/>
    <cellStyle name="Calc Currency (0) 4 2" xfId="9324"/>
    <cellStyle name="RevList 16 2 2" xfId="9325"/>
    <cellStyle name="Calc Currency (0) 4 5" xfId="9326"/>
    <cellStyle name="Calc Currency (0) 5 3" xfId="9327"/>
    <cellStyle name="Calc Currency (0) 5 4" xfId="9328"/>
    <cellStyle name="Calc Currency (0) 5 6" xfId="9329"/>
    <cellStyle name="Calc Currency (0) 6 2" xfId="9330"/>
    <cellStyle name="Calc Currency (0) 6 4" xfId="9331"/>
    <cellStyle name="Calc Currency (0) 7" xfId="9332"/>
    <cellStyle name="百分比 10 8" xfId="9333"/>
    <cellStyle name="Calc Currency (0) 7 3" xfId="9334"/>
    <cellStyle name="Calc Currency (0) 7 5" xfId="9335"/>
    <cellStyle name="Calc Currency (0) 8" xfId="9336"/>
    <cellStyle name="Calc Currency (0) 8 3" xfId="9337"/>
    <cellStyle name="Calc Currency (0) 8 4" xfId="9338"/>
    <cellStyle name="Calc Currency (0) 8 5" xfId="9339"/>
    <cellStyle name="Calc Currency (0) 8 6" xfId="9340"/>
    <cellStyle name="常规 9 27 2" xfId="9341"/>
    <cellStyle name="Calc Currency (0) 9" xfId="9342"/>
    <cellStyle name="常规 28 5 2 2" xfId="9343"/>
    <cellStyle name="常规 33 5 2 2" xfId="9344"/>
    <cellStyle name="Calc Currency (0) 9 3" xfId="9345"/>
    <cellStyle name="Calc Currency (0) 9 4" xfId="9346"/>
    <cellStyle name="百分比 4 11" xfId="9347"/>
    <cellStyle name="Calc Currency (0) 9 6" xfId="9348"/>
    <cellStyle name="常规 29 3 3" xfId="9349"/>
    <cellStyle name="常规 34 3 3" xfId="9350"/>
    <cellStyle name="超链接 5 8" xfId="9351"/>
    <cellStyle name="Calc Currency (2)" xfId="9352"/>
    <cellStyle name="Calc Units (0) 2" xfId="9353"/>
    <cellStyle name="Calc Units (0) 2 2" xfId="9354"/>
    <cellStyle name="Currency\[0] 16" xfId="9355"/>
    <cellStyle name="Currency\[0] 21" xfId="9356"/>
    <cellStyle name="常规 19 2 2 4" xfId="9357"/>
    <cellStyle name="强调文字颜色 5 3 2 3" xfId="9358"/>
    <cellStyle name="Calc Units (1) 2" xfId="9359"/>
    <cellStyle name="强调文字颜色 5 3 2 3 2" xfId="9360"/>
    <cellStyle name="检查单元格 3" xfId="9361"/>
    <cellStyle name="Calc Units (1) 2 2" xfId="9362"/>
    <cellStyle name="公司标准表 2 6 2 2" xfId="9363"/>
    <cellStyle name="Calc Units (2)" xfId="9364"/>
    <cellStyle name="Calc Units (2) 2" xfId="9365"/>
    <cellStyle name="Calc Units (2) 2 2" xfId="9366"/>
    <cellStyle name="Input Cells 3 15 2" xfId="9367"/>
    <cellStyle name="Input Cells 3 20 2" xfId="9368"/>
    <cellStyle name="适中 6 2 3" xfId="9369"/>
    <cellStyle name="calculated" xfId="9370"/>
    <cellStyle name="category" xfId="9371"/>
    <cellStyle name="Check Cell" xfId="9372"/>
    <cellStyle name="Code" xfId="9373"/>
    <cellStyle name="常规 5 6 7 3 2" xfId="9374"/>
    <cellStyle name="输出 2 6 2" xfId="9375"/>
    <cellStyle name="Col Heads" xfId="9376"/>
    <cellStyle name="Col Heads 2" xfId="9377"/>
    <cellStyle name="好_山阴县安荣乡煤矿井巷工程计算表（11-04-16）_0270锡林郭勒公司资产评估表 3" xfId="9378"/>
    <cellStyle name="Collegamento ipertestuale" xfId="9379"/>
    <cellStyle name="Collegamento ipertestuale 2" xfId="9380"/>
    <cellStyle name="Column Headings 2" xfId="9381"/>
    <cellStyle name="Column Headings 2 2" xfId="9382"/>
    <cellStyle name="Column$Headings" xfId="9383"/>
    <cellStyle name="常规 48 3" xfId="9384"/>
    <cellStyle name="常规 53 3" xfId="9385"/>
    <cellStyle name="Column$Headings 11" xfId="9386"/>
    <cellStyle name="Normal - Style1 3 8 2" xfId="9387"/>
    <cellStyle name="Column$Headings 13" xfId="9388"/>
    <cellStyle name="差_娄娄沟房屋及构筑物照片 2" xfId="9389"/>
    <cellStyle name="Unprotect 2 2 2" xfId="9390"/>
    <cellStyle name="Column$Headings 14" xfId="9391"/>
    <cellStyle name="差_娄娄沟房屋及构筑物照片 3" xfId="9392"/>
    <cellStyle name="Unprotect 2 2 3" xfId="9393"/>
    <cellStyle name="Column$Headings 20" xfId="9394"/>
    <cellStyle name="Column$Headings 15" xfId="9395"/>
    <cellStyle name="差_娄娄沟房屋及构筑物照片 4" xfId="9396"/>
    <cellStyle name="Column$Headings 21" xfId="9397"/>
    <cellStyle name="Column$Headings 16" xfId="9398"/>
    <cellStyle name="公司标准表 6 2" xfId="9399"/>
    <cellStyle name="差_娄娄沟房屋及构筑物照片 5" xfId="9400"/>
    <cellStyle name="Column$Headings 22" xfId="9401"/>
    <cellStyle name="Column$Headings 17" xfId="9402"/>
    <cellStyle name="公司标准表 19" xfId="9403"/>
    <cellStyle name="公司标准表 24" xfId="9404"/>
    <cellStyle name="Column$Headings 2" xfId="9405"/>
    <cellStyle name="Column$Headings 2 2" xfId="9406"/>
    <cellStyle name="Column$Headings 2 4" xfId="9407"/>
    <cellStyle name="Column$Headings 2 6" xfId="9408"/>
    <cellStyle name="公司标准表 6 7" xfId="9409"/>
    <cellStyle name="Column$Headings 27" xfId="9410"/>
    <cellStyle name="公司标准表 6 9" xfId="9411"/>
    <cellStyle name="Column$Headings 29" xfId="9412"/>
    <cellStyle name="Column$Headings 3 2" xfId="9413"/>
    <cellStyle name="Column$Headings 3 3" xfId="9414"/>
    <cellStyle name="Column$Headings 3 4" xfId="9415"/>
    <cellStyle name="Column$Headings 3 5" xfId="9416"/>
    <cellStyle name="Column$Headings 3 6" xfId="9417"/>
    <cellStyle name="公司标准表 26" xfId="9418"/>
    <cellStyle name="公司标准表 31" xfId="9419"/>
    <cellStyle name="Column$Headings 4" xfId="9420"/>
    <cellStyle name="Column$Headings 4 2" xfId="9421"/>
    <cellStyle name="Column$Headings 4 4" xfId="9422"/>
    <cellStyle name="Column$Headings 4 5" xfId="9423"/>
    <cellStyle name="Column$Headings 4 6" xfId="9424"/>
    <cellStyle name="公司标准表 27" xfId="9425"/>
    <cellStyle name="公司标准表 32" xfId="9426"/>
    <cellStyle name="Column$Headings 5" xfId="9427"/>
    <cellStyle name="公司标准表 32 2" xfId="9428"/>
    <cellStyle name="警告文本 3 2 4" xfId="9429"/>
    <cellStyle name="好_案例1-掘进机 2 4" xfId="9430"/>
    <cellStyle name="差_娄娄沟房屋及构筑物照片 22" xfId="9431"/>
    <cellStyle name="差_娄娄沟房屋及构筑物照片 17" xfId="9432"/>
    <cellStyle name="Column$Headings 5 2" xfId="9433"/>
    <cellStyle name="Column$Headings 5 5" xfId="9434"/>
    <cellStyle name="Column$Headings 5 6" xfId="9435"/>
    <cellStyle name="Comma[2] 10" xfId="9436"/>
    <cellStyle name="Column$Headings 6 4" xfId="9437"/>
    <cellStyle name="Column$Headings 6 5" xfId="9438"/>
    <cellStyle name="Column$Headings 6 6" xfId="9439"/>
    <cellStyle name="常规 35 4 2 2" xfId="9440"/>
    <cellStyle name="公司标准表 29" xfId="9441"/>
    <cellStyle name="公司标准表 34" xfId="9442"/>
    <cellStyle name="常规 14 4 2 3 2" xfId="9443"/>
    <cellStyle name="Column$Headings 7" xfId="9444"/>
    <cellStyle name="常规 2 7 2 3 2" xfId="9445"/>
    <cellStyle name="Column$Headings 7 4" xfId="9446"/>
    <cellStyle name="公司标准表 35 2" xfId="9447"/>
    <cellStyle name="Column$Headings 8 2" xfId="9448"/>
    <cellStyle name="Column$Headings 8 3" xfId="9449"/>
    <cellStyle name="Column$Headings 8 4" xfId="9450"/>
    <cellStyle name="Column$Headings 8 6" xfId="9451"/>
    <cellStyle name="公司标准表 36" xfId="9452"/>
    <cellStyle name="Column$Headings 9" xfId="9453"/>
    <cellStyle name="公司标准表 36 2" xfId="9454"/>
    <cellStyle name="Column$Headings 9 2" xfId="9455"/>
    <cellStyle name="Comma  - Style1" xfId="9456"/>
    <cellStyle name="Comma  - Style2" xfId="9457"/>
    <cellStyle name="Comma  - Style2 2" xfId="9458"/>
    <cellStyle name="千位分隔[0] 2 2 4 3" xfId="9459"/>
    <cellStyle name="Comma  - Style2 2 2" xfId="9460"/>
    <cellStyle name="Comma  - Style3" xfId="9461"/>
    <cellStyle name="Comma  - Style3 2" xfId="9462"/>
    <cellStyle name="Comma  - Style3 2 2" xfId="9463"/>
    <cellStyle name="Currency$[2] 5" xfId="9464"/>
    <cellStyle name="Comma  - Style5 2" xfId="9465"/>
    <cellStyle name="Comma  - Style5 2 2" xfId="9466"/>
    <cellStyle name="适中 2 5 3" xfId="9467"/>
    <cellStyle name="Comma  - Style6" xfId="9468"/>
    <cellStyle name="Comma  - Style6 2" xfId="9469"/>
    <cellStyle name="注释 2 3 6" xfId="9470"/>
    <cellStyle name="Comma  - Style6 2 2" xfId="9471"/>
    <cellStyle name="Comma  - Style7 2" xfId="9472"/>
    <cellStyle name="注释 3 3 6" xfId="9473"/>
    <cellStyle name="Comma  - Style7 2 2" xfId="9474"/>
    <cellStyle name="Comma  - Style8 2" xfId="9475"/>
    <cellStyle name="Percent [0.00%] 12" xfId="9476"/>
    <cellStyle name="注释 4 3 6" xfId="9477"/>
    <cellStyle name="Comma  - Style8 2 2" xfId="9478"/>
    <cellStyle name="PSChar 5" xfId="9479"/>
    <cellStyle name="Currency$[2] 10" xfId="9480"/>
    <cellStyle name="Comma [0]_ SG&amp;A Bridge " xfId="9481"/>
    <cellStyle name="检查单元格 3 3" xfId="9482"/>
    <cellStyle name="Comma [00] 2" xfId="9483"/>
    <cellStyle name="检查单元格 3 4" xfId="9484"/>
    <cellStyle name="Comma [00] 3" xfId="9485"/>
    <cellStyle name="Input Cells 15 4" xfId="9486"/>
    <cellStyle name="comma zerodec" xfId="9487"/>
    <cellStyle name="百分比 5 13" xfId="9488"/>
    <cellStyle name="Currency$[0] 2 13" xfId="9489"/>
    <cellStyle name="Comma[0]" xfId="9490"/>
    <cellStyle name="Percent [2] 2 20" xfId="9491"/>
    <cellStyle name="Percent [2] 2 15" xfId="9492"/>
    <cellStyle name="Comma[0] 2" xfId="9493"/>
    <cellStyle name="Percent [2] 2 21" xfId="9494"/>
    <cellStyle name="Percent [2] 2 16" xfId="9495"/>
    <cellStyle name="Comma[0] 3" xfId="9496"/>
    <cellStyle name="常规 5 7 3" xfId="9497"/>
    <cellStyle name="Comma[2]" xfId="9498"/>
    <cellStyle name="强调文字颜色 3 2 2 2" xfId="9499"/>
    <cellStyle name="Comma[2] 12" xfId="9500"/>
    <cellStyle name="强调文字颜色 3 2 2 3" xfId="9501"/>
    <cellStyle name="Comma[2] 13" xfId="9502"/>
    <cellStyle name="强调文字颜色 3 2 2 4" xfId="9503"/>
    <cellStyle name="Comma[2] 14" xfId="9504"/>
    <cellStyle name="强调文字颜色 3 2 2 5" xfId="9505"/>
    <cellStyle name="Comma[2] 20" xfId="9506"/>
    <cellStyle name="Comma[2] 15" xfId="9507"/>
    <cellStyle name="Comma[2] 2" xfId="9508"/>
    <cellStyle name="Comma[2] 2 21" xfId="9509"/>
    <cellStyle name="Comma[2] 2 16" xfId="9510"/>
    <cellStyle name="Linked Cells 2 2 5 2" xfId="9511"/>
    <cellStyle name="Comma[2] 2 17" xfId="9512"/>
    <cellStyle name="Input Cells 9 3" xfId="9513"/>
    <cellStyle name="Comma[2] 4" xfId="9514"/>
    <cellStyle name="Input Cells 9 4" xfId="9515"/>
    <cellStyle name="Comma[2] 5" xfId="9516"/>
    <cellStyle name="Input Cells 9 5" xfId="9517"/>
    <cellStyle name="Comma[2] 6" xfId="9518"/>
    <cellStyle name="Input Cells 9 6" xfId="9519"/>
    <cellStyle name="Comma[2] 7" xfId="9520"/>
    <cellStyle name="Input Cells 9 7" xfId="9521"/>
    <cellStyle name="Comma[2] 8" xfId="9522"/>
    <cellStyle name="Comma1 - Modelo2" xfId="9523"/>
    <cellStyle name="常规 10 7 2" xfId="9524"/>
    <cellStyle name="Comma1 - Style2" xfId="9525"/>
    <cellStyle name="comma-d" xfId="9526"/>
    <cellStyle name="comma-d 2" xfId="9527"/>
    <cellStyle name="comma-d 2 2" xfId="9528"/>
    <cellStyle name="comma-d 2 2 2" xfId="9529"/>
    <cellStyle name="comma-d 2 3" xfId="9530"/>
    <cellStyle name="标题 2 3 3 2 2" xfId="9531"/>
    <cellStyle name="注释 2 6 3 2" xfId="9532"/>
    <cellStyle name="comma-d 3 2" xfId="9533"/>
    <cellStyle name="标题 2 3 3 3" xfId="9534"/>
    <cellStyle name="注释 2 6 4" xfId="9535"/>
    <cellStyle name="comma-d 4" xfId="9536"/>
    <cellStyle name="常规 7 10" xfId="9537"/>
    <cellStyle name="Copied" xfId="9538"/>
    <cellStyle name="常规 5 5" xfId="9539"/>
    <cellStyle name="Copied 2" xfId="9540"/>
    <cellStyle name="常规 5 2 12" xfId="9541"/>
    <cellStyle name="COST1" xfId="9542"/>
    <cellStyle name="PrePop Currency (2)" xfId="9543"/>
    <cellStyle name="COST1 2" xfId="9544"/>
    <cellStyle name="Currency [0]_ rislugp" xfId="9545"/>
    <cellStyle name="警告文本 2 2 2 2" xfId="9546"/>
    <cellStyle name="标题 6 2 4" xfId="9547"/>
    <cellStyle name="Currency [00]" xfId="9548"/>
    <cellStyle name="Currency [00] 2" xfId="9549"/>
    <cellStyle name="Currency$[0] 13" xfId="9550"/>
    <cellStyle name="Currency$[0] 17" xfId="9551"/>
    <cellStyle name="Currency$[0] 19" xfId="9552"/>
    <cellStyle name="百分比 5 11" xfId="9553"/>
    <cellStyle name="Currency$[0] 2 11" xfId="9554"/>
    <cellStyle name="Datum" xfId="9555"/>
    <cellStyle name="百分比 5 20" xfId="9556"/>
    <cellStyle name="百分比 5 15" xfId="9557"/>
    <cellStyle name="Currency$[0] 2 20" xfId="9558"/>
    <cellStyle name="Currency$[0] 2 15" xfId="9559"/>
    <cellStyle name="常规 32 4 2 2" xfId="9560"/>
    <cellStyle name="常规 27 4 2 2" xfId="9561"/>
    <cellStyle name="百分比 5 22" xfId="9562"/>
    <cellStyle name="百分比 5 17" xfId="9563"/>
    <cellStyle name="Currency$[0] 2 17" xfId="9564"/>
    <cellStyle name="百分比 5 18" xfId="9565"/>
    <cellStyle name="Currency$[0] 2 18" xfId="9566"/>
    <cellStyle name="百分比 5 19" xfId="9567"/>
    <cellStyle name="Currency$[0] 2 19" xfId="9568"/>
    <cellStyle name="百分比 5 2" xfId="9569"/>
    <cellStyle name="Currency$[0] 2 2" xfId="9570"/>
    <cellStyle name="百分比 5 2 2" xfId="9571"/>
    <cellStyle name="Currency$[0] 2 2 2" xfId="9572"/>
    <cellStyle name="常规 9 6 3 2" xfId="9573"/>
    <cellStyle name="百分比 5 3" xfId="9574"/>
    <cellStyle name="Currency$[0] 2 3" xfId="9575"/>
    <cellStyle name="百分比 5 4" xfId="9576"/>
    <cellStyle name="Currency$[0] 2 4" xfId="9577"/>
    <cellStyle name="百分比 5 5" xfId="9578"/>
    <cellStyle name="Currency$[0] 2 5" xfId="9579"/>
    <cellStyle name="常规 23 2" xfId="9580"/>
    <cellStyle name="常规 18 2" xfId="9581"/>
    <cellStyle name="百分比 5 6" xfId="9582"/>
    <cellStyle name="Currency$[0] 2 6" xfId="9583"/>
    <cellStyle name="常规 23 4" xfId="9584"/>
    <cellStyle name="常规 18 4" xfId="9585"/>
    <cellStyle name="百分比 5 8" xfId="9586"/>
    <cellStyle name="Currency$[0] 2 8" xfId="9587"/>
    <cellStyle name="常规 23 5" xfId="9588"/>
    <cellStyle name="常规 18 5" xfId="9589"/>
    <cellStyle name="百分比 5 9" xfId="9590"/>
    <cellStyle name="Currency$[0] 2 9" xfId="9591"/>
    <cellStyle name="百分比 6" xfId="9592"/>
    <cellStyle name="Currency$[0] 3" xfId="9593"/>
    <cellStyle name="百分比 7" xfId="9594"/>
    <cellStyle name="Currency$[0] 4" xfId="9595"/>
    <cellStyle name="百分比 7 2" xfId="9596"/>
    <cellStyle name="Currency$[0] 4 2" xfId="9597"/>
    <cellStyle name="百分比 8" xfId="9598"/>
    <cellStyle name="Currency$[0] 5" xfId="9599"/>
    <cellStyle name="Currency$[0] 8" xfId="9600"/>
    <cellStyle name="Currency$[0] 9" xfId="9601"/>
    <cellStyle name="PSChar 6" xfId="9602"/>
    <cellStyle name="Currency$[2] 11" xfId="9603"/>
    <cellStyle name="PSChar 7" xfId="9604"/>
    <cellStyle name="Currency$[2] 12" xfId="9605"/>
    <cellStyle name="PSChar 8" xfId="9606"/>
    <cellStyle name="Currency$[2] 13" xfId="9607"/>
    <cellStyle name="Currency$[2] 20" xfId="9608"/>
    <cellStyle name="Currency$[2] 15" xfId="9609"/>
    <cellStyle name="常规 4 11 4 2" xfId="9610"/>
    <cellStyle name="Currency$[2] 21" xfId="9611"/>
    <cellStyle name="Currency$[2] 16" xfId="9612"/>
    <cellStyle name="常规 4 11 4 3" xfId="9613"/>
    <cellStyle name="Currency$[2] 17" xfId="9614"/>
    <cellStyle name="Currency$[2] 18" xfId="9615"/>
    <cellStyle name="Currency$[2] 2 10" xfId="9616"/>
    <cellStyle name="Currency$[2] 2 11" xfId="9617"/>
    <cellStyle name="Currency$[2] 2 12" xfId="9618"/>
    <cellStyle name="百分比 5 2 19 2" xfId="9619"/>
    <cellStyle name="Currency$[2] 2 13" xfId="9620"/>
    <cellStyle name="Currency$[2] 2 14" xfId="9621"/>
    <cellStyle name="Currency$[2] 3" xfId="9622"/>
    <cellStyle name="Currency$[2] 4" xfId="9623"/>
    <cellStyle name="Currency$[2] 4 2" xfId="9624"/>
    <cellStyle name="Currency$[2] 8" xfId="9625"/>
    <cellStyle name="Currency$[2] 9" xfId="9626"/>
    <cellStyle name="Euro 5 2" xfId="9627"/>
    <cellStyle name="Currency,0" xfId="9628"/>
    <cellStyle name="Currency,0 2" xfId="9629"/>
    <cellStyle name="好 5 2 3" xfId="9630"/>
    <cellStyle name="Currency,0 2 2" xfId="9631"/>
    <cellStyle name="常规 62 3" xfId="9632"/>
    <cellStyle name="Currency,0 3" xfId="9633"/>
    <cellStyle name="Currency,2" xfId="9634"/>
    <cellStyle name="PSChar 3 3" xfId="9635"/>
    <cellStyle name="Currency,2 2" xfId="9636"/>
    <cellStyle name="Thousands 2 13" xfId="9637"/>
    <cellStyle name="Currency,2 2 2" xfId="9638"/>
    <cellStyle name="Currency,2 3" xfId="9639"/>
    <cellStyle name="Thousands 2 14" xfId="9640"/>
    <cellStyle name="Currency\[0]" xfId="9641"/>
    <cellStyle name="计算 3 2 2" xfId="9642"/>
    <cellStyle name="Currency\[0] 10" xfId="9643"/>
    <cellStyle name="常规 17 2 2" xfId="9644"/>
    <cellStyle name="常规 22 2 2" xfId="9645"/>
    <cellStyle name="Currency\[0] 12" xfId="9646"/>
    <cellStyle name="RevList 7 3 3" xfId="9647"/>
    <cellStyle name="Currency\[0] 14" xfId="9648"/>
    <cellStyle name="常规 19 2 2 2" xfId="9649"/>
    <cellStyle name="常规 24 2 2 2" xfId="9650"/>
    <cellStyle name="Currency\[0] 15" xfId="9651"/>
    <cellStyle name="Currency\[0] 20" xfId="9652"/>
    <cellStyle name="常规 19 2 2 3" xfId="9653"/>
    <cellStyle name="Currency\[0] 17" xfId="9654"/>
    <cellStyle name="Linked Cells 12 2 2" xfId="9655"/>
    <cellStyle name="Currency\[0] 19" xfId="9656"/>
    <cellStyle name="常规 5 2 11" xfId="9657"/>
    <cellStyle name="常规 36 4" xfId="9658"/>
    <cellStyle name="常规 41 4" xfId="9659"/>
    <cellStyle name="Currency\[0] 2" xfId="9660"/>
    <cellStyle name="计算 3 2 2 2" xfId="9661"/>
    <cellStyle name="差_鲲鹏房产测算表邵02 7 2" xfId="9662"/>
    <cellStyle name="Currency\[0] 2 10" xfId="9663"/>
    <cellStyle name="RevList 27" xfId="9664"/>
    <cellStyle name="RevList 32" xfId="9665"/>
    <cellStyle name="标题 2 3 7" xfId="9666"/>
    <cellStyle name="常规 41 4 2" xfId="9667"/>
    <cellStyle name="千位分隔 5 2 2 8" xfId="9668"/>
    <cellStyle name="Currency\[0] 2 2" xfId="9669"/>
    <cellStyle name="常规 14 5 2 3" xfId="9670"/>
    <cellStyle name="计算 3 2 2 2 2" xfId="9671"/>
    <cellStyle name="常规 41 4 2 2" xfId="9672"/>
    <cellStyle name="Currency\[0] 2 2 2" xfId="9673"/>
    <cellStyle name="常规 14 5 2 3 2" xfId="9674"/>
    <cellStyle name="计算 3 2 2 2 2 2" xfId="9675"/>
    <cellStyle name="常规 62 2" xfId="9676"/>
    <cellStyle name="Currency\[0] 2 9" xfId="9677"/>
    <cellStyle name="好 5 2 2" xfId="9678"/>
    <cellStyle name="常规 41 5" xfId="9679"/>
    <cellStyle name="Currency\[0] 3" xfId="9680"/>
    <cellStyle name="计算 3 2 2 3" xfId="9681"/>
    <cellStyle name="常规 41 7" xfId="9682"/>
    <cellStyle name="Currency\[0] 5" xfId="9683"/>
    <cellStyle name="常规 41 8" xfId="9684"/>
    <cellStyle name="Currency\[0] 6" xfId="9685"/>
    <cellStyle name="常规 41 9" xfId="9686"/>
    <cellStyle name="Currency\[0] 7" xfId="9687"/>
    <cellStyle name="Currency\[0] 8" xfId="9688"/>
    <cellStyle name="Currency\[0] 9" xfId="9689"/>
    <cellStyle name="Currency1 2" xfId="9690"/>
    <cellStyle name="Currency1 2 2" xfId="9691"/>
    <cellStyle name="Linked Cells 8" xfId="9692"/>
    <cellStyle name="Currency1 2 2 2" xfId="9693"/>
    <cellStyle name="Currency1 3" xfId="9694"/>
    <cellStyle name="Currency1 3 2" xfId="9695"/>
    <cellStyle name="custom" xfId="9696"/>
    <cellStyle name="常规 2 12 2 5" xfId="9697"/>
    <cellStyle name="d" xfId="9698"/>
    <cellStyle name="常规 2 4 2 3 3" xfId="9699"/>
    <cellStyle name="d." xfId="9700"/>
    <cellStyle name="常规 2 12 2 2 2 2" xfId="9701"/>
    <cellStyle name="常规 27 6 2" xfId="9702"/>
    <cellStyle name="常规 32 6 2" xfId="9703"/>
    <cellStyle name="d1" xfId="9704"/>
    <cellStyle name="常规 27 6 3" xfId="9705"/>
    <cellStyle name="常规 32 6 3" xfId="9706"/>
    <cellStyle name="d2" xfId="9707"/>
    <cellStyle name="d3" xfId="9708"/>
    <cellStyle name="Heading1 10" xfId="9709"/>
    <cellStyle name="Date" xfId="9710"/>
    <cellStyle name="Date 2" xfId="9711"/>
    <cellStyle name="datetime" xfId="9712"/>
    <cellStyle name="注释 5 5 3 2" xfId="9713"/>
    <cellStyle name="datetime 2" xfId="9714"/>
    <cellStyle name="datetime 2 2" xfId="9715"/>
    <cellStyle name="datetime 3" xfId="9716"/>
    <cellStyle name="Input Cells 3 17 2" xfId="9717"/>
    <cellStyle name="Input Cells 3 22 2" xfId="9718"/>
    <cellStyle name="Dezi +1_-" xfId="9719"/>
    <cellStyle name="Dezi 0_-" xfId="9720"/>
    <cellStyle name="差_鲲鹏房产测算表邵02 16" xfId="9721"/>
    <cellStyle name="差_鲲鹏房产测算表邵02 21" xfId="9722"/>
    <cellStyle name="常规 3 6 2 3 2" xfId="9723"/>
    <cellStyle name="Dezi 3_-" xfId="9724"/>
    <cellStyle name="千位分隔 2 2 12" xfId="9725"/>
    <cellStyle name="Dezimal (6)" xfId="9726"/>
    <cellStyle name="Dezimal [0]_laroux" xfId="9727"/>
    <cellStyle name="Dezimal_EPLANJ4" xfId="9728"/>
    <cellStyle name="Dia" xfId="9729"/>
    <cellStyle name="Heading1 6" xfId="9730"/>
    <cellStyle name="Dollar (zero dec)" xfId="9731"/>
    <cellStyle name="Dollar (zero dec) 2" xfId="9732"/>
    <cellStyle name="常规 5 3 2" xfId="9733"/>
    <cellStyle name="Dollar (zero dec) 3" xfId="9734"/>
    <cellStyle name="du" xfId="9735"/>
    <cellStyle name="E&amp;Y House" xfId="9736"/>
    <cellStyle name="Linked Cells 9 2 3" xfId="9737"/>
    <cellStyle name="E&amp;Y House 2" xfId="9738"/>
    <cellStyle name="Encabez2" xfId="9739"/>
    <cellStyle name="Enter Currency (0)" xfId="9740"/>
    <cellStyle name="Enter Currency (0) 2 2" xfId="9741"/>
    <cellStyle name="Enter Units (0)" xfId="9742"/>
    <cellStyle name="强调文字颜色 5 2 7 3" xfId="9743"/>
    <cellStyle name="Enter Units (0) 2" xfId="9744"/>
    <cellStyle name="Enter Units (0) 2 2" xfId="9745"/>
    <cellStyle name="Enter Units (1) 2 2" xfId="9746"/>
    <cellStyle name="Enter Units (2) 2 2" xfId="9747"/>
    <cellStyle name="Input Cells 2 2 3 2" xfId="9748"/>
    <cellStyle name="Entered" xfId="9749"/>
    <cellStyle name="Entered 2" xfId="9750"/>
    <cellStyle name="entry" xfId="9751"/>
    <cellStyle name="好 2" xfId="9752"/>
    <cellStyle name="entry box" xfId="9753"/>
    <cellStyle name="差 2 3 2 2" xfId="9754"/>
    <cellStyle name="好_鲲鹏房产测算表邵02 7" xfId="9755"/>
    <cellStyle name="好 2 2" xfId="9756"/>
    <cellStyle name="entry box 2" xfId="9757"/>
    <cellStyle name="好_鲲鹏房产测算表邵02 7 2" xfId="9758"/>
    <cellStyle name="好 2 2 2" xfId="9759"/>
    <cellStyle name="entry box 2 2" xfId="9760"/>
    <cellStyle name="EPS" xfId="9761"/>
    <cellStyle name="Euro" xfId="9762"/>
    <cellStyle name="Euro 13" xfId="9763"/>
    <cellStyle name="Euro 14" xfId="9764"/>
    <cellStyle name="Euro 15" xfId="9765"/>
    <cellStyle name="Euro 20" xfId="9766"/>
    <cellStyle name="Euro 16" xfId="9767"/>
    <cellStyle name="Euro 21" xfId="9768"/>
    <cellStyle name="Euro 17" xfId="9769"/>
    <cellStyle name="Euro 22" xfId="9770"/>
    <cellStyle name="Euro 18" xfId="9771"/>
    <cellStyle name="Euro 23" xfId="9772"/>
    <cellStyle name="Euro 2" xfId="9773"/>
    <cellStyle name="Euro 2 10" xfId="9774"/>
    <cellStyle name="Euro 2 11" xfId="9775"/>
    <cellStyle name="Euro 2 13" xfId="9776"/>
    <cellStyle name="好_Book1_08华阳-Z资产类" xfId="9777"/>
    <cellStyle name="Euro 2 14" xfId="9778"/>
    <cellStyle name="Euro 2 15" xfId="9779"/>
    <cellStyle name="Euro 2 20" xfId="9780"/>
    <cellStyle name="Text Indent A" xfId="9781"/>
    <cellStyle name="Euro 2 16" xfId="9782"/>
    <cellStyle name="Euro 2 21" xfId="9783"/>
    <cellStyle name="Text Indent B" xfId="9784"/>
    <cellStyle name="Euro 2 17" xfId="9785"/>
    <cellStyle name="Text Indent C" xfId="9786"/>
    <cellStyle name="检查单元格 7 2" xfId="9787"/>
    <cellStyle name="Euro 2 18" xfId="9788"/>
    <cellStyle name="检查单元格 7 3" xfId="9789"/>
    <cellStyle name="Euro 2 19" xfId="9790"/>
    <cellStyle name="Euro 2 2" xfId="9791"/>
    <cellStyle name="Euro 2 2 2" xfId="9792"/>
    <cellStyle name="链接单元格 4 2 2" xfId="9793"/>
    <cellStyle name="Euro 2 2 4" xfId="9794"/>
    <cellStyle name="标题 3 2 2 2" xfId="9795"/>
    <cellStyle name="Euro 2 3" xfId="9796"/>
    <cellStyle name="Linked Cells 2 6 2" xfId="9797"/>
    <cellStyle name="标题 3 2 2 3" xfId="9798"/>
    <cellStyle name="Euro 2 4" xfId="9799"/>
    <cellStyle name="Linked Cells 2 6 3" xfId="9800"/>
    <cellStyle name="Euro 2 5" xfId="9801"/>
    <cellStyle name="Linked Cells 2 6 4" xfId="9802"/>
    <cellStyle name="Euro 4" xfId="9803"/>
    <cellStyle name="Euro 4 2" xfId="9804"/>
    <cellStyle name="Euro 5" xfId="9805"/>
    <cellStyle name="Euro 6" xfId="9806"/>
    <cellStyle name="差_Sheet3 3 2" xfId="9807"/>
    <cellStyle name="Euro 7" xfId="9808"/>
    <cellStyle name="标题 1 3 4 2 2" xfId="9809"/>
    <cellStyle name="Euro 8" xfId="9810"/>
    <cellStyle name="Explanatory Text" xfId="9811"/>
    <cellStyle name="强调文字颜色 4 3 4" xfId="9812"/>
    <cellStyle name="EY House 2 2" xfId="9813"/>
    <cellStyle name="千位分隔 3 3 5" xfId="9814"/>
    <cellStyle name="EY House 3" xfId="9815"/>
    <cellStyle name="e鯪9Y_x000b_" xfId="9816"/>
    <cellStyle name="e鯪9Y_x000b_ 2" xfId="9817"/>
    <cellStyle name="e鯪9Y_x000b_ 2 2 2" xfId="9818"/>
    <cellStyle name="e鯪9Y_x000b_ 2 2 3" xfId="9819"/>
    <cellStyle name="e鯪9Y_x000b_ 2 3" xfId="9820"/>
    <cellStyle name="差_附件10：主要设备询价表 11" xfId="9821"/>
    <cellStyle name="差_国华锡林郭勒设备询价表 3 2" xfId="9822"/>
    <cellStyle name="适中 2 18" xfId="9823"/>
    <cellStyle name="适中 2 23" xfId="9824"/>
    <cellStyle name="e鯪9Y_x000b_ 2 4" xfId="9825"/>
    <cellStyle name="差_附件10：主要设备询价表 12" xfId="9826"/>
    <cellStyle name="适中 2 19" xfId="9827"/>
    <cellStyle name="e鯪9Y_x000b_ 2 5" xfId="9828"/>
    <cellStyle name="差_附件10：主要设备询价表 13" xfId="9829"/>
    <cellStyle name="e鯪9Y_x000b_ 3" xfId="9830"/>
    <cellStyle name="e鯪9Y_x000b_ 3 2" xfId="9831"/>
    <cellStyle name="e鯪9Y_x000b_ 3 2 2" xfId="9832"/>
    <cellStyle name="Normal - Style1 2 7 3" xfId="9833"/>
    <cellStyle name="e鯪9Y_x000b_ 4" xfId="9834"/>
    <cellStyle name="e鯪9Y_x000b_ 4 2" xfId="9835"/>
    <cellStyle name="F5" xfId="9836"/>
    <cellStyle name="F7" xfId="9837"/>
    <cellStyle name="F8" xfId="9838"/>
    <cellStyle name="标题 9 4" xfId="9839"/>
    <cellStyle name="Fijo" xfId="9840"/>
    <cellStyle name="强调文字颜色 2 3 3 3" xfId="9841"/>
    <cellStyle name="强调文字颜色 6 25 2" xfId="9842"/>
    <cellStyle name="强调文字颜色 6 30 2" xfId="9843"/>
    <cellStyle name="Followed Hyperlink" xfId="9844"/>
    <cellStyle name="Format Number Column 2 2" xfId="9845"/>
    <cellStyle name="Fr. +0_-" xfId="9846"/>
    <cellStyle name="Fr. 0_-" xfId="9847"/>
    <cellStyle name="Fr. 2_-" xfId="9848"/>
    <cellStyle name="gcd" xfId="9849"/>
    <cellStyle name="gcd 2" xfId="9850"/>
    <cellStyle name="强调文字颜色 4 2 5 4" xfId="9851"/>
    <cellStyle name="千位分隔 4 4" xfId="9852"/>
    <cellStyle name="注释 9 6 3 2" xfId="9853"/>
    <cellStyle name="gcd 2 2" xfId="9854"/>
    <cellStyle name="标题 4 3 4" xfId="9855"/>
    <cellStyle name="Good" xfId="9856"/>
    <cellStyle name="style2 2 17" xfId="9857"/>
    <cellStyle name="差 2 10 2" xfId="9858"/>
    <cellStyle name="Grey" xfId="9859"/>
    <cellStyle name="常规 9 6 2 2 2 2" xfId="9860"/>
    <cellStyle name="Grey 13" xfId="9861"/>
    <cellStyle name="Grey 14" xfId="9862"/>
    <cellStyle name="Grey 15" xfId="9863"/>
    <cellStyle name="Grey 20" xfId="9864"/>
    <cellStyle name="Grey 16" xfId="9865"/>
    <cellStyle name="Grey 21" xfId="9866"/>
    <cellStyle name="Grey 17" xfId="9867"/>
    <cellStyle name="Grey 22" xfId="9868"/>
    <cellStyle name="Grey 19" xfId="9869"/>
    <cellStyle name="Grey 24" xfId="9870"/>
    <cellStyle name="Grey 2" xfId="9871"/>
    <cellStyle name="Grey 2 10" xfId="9872"/>
    <cellStyle name="Grey 2 11" xfId="9873"/>
    <cellStyle name="Grey 2 13" xfId="9874"/>
    <cellStyle name="Input Cells 7 3" xfId="9875"/>
    <cellStyle name="Grey 2 14" xfId="9876"/>
    <cellStyle name="Input Cells 7 4" xfId="9877"/>
    <cellStyle name="Grey 2 18" xfId="9878"/>
    <cellStyle name="Input Cells 7 8" xfId="9879"/>
    <cellStyle name="Grey 2 19" xfId="9880"/>
    <cellStyle name="Input Cells 7 9" xfId="9881"/>
    <cellStyle name="Grey 2 2" xfId="9882"/>
    <cellStyle name="Input Cells 35" xfId="9883"/>
    <cellStyle name="Grey 2 2 2" xfId="9884"/>
    <cellStyle name="公司标准表 10 3" xfId="9885"/>
    <cellStyle name="Grey 2 2 3" xfId="9886"/>
    <cellStyle name="公司标准表 10 4" xfId="9887"/>
    <cellStyle name="Grey 2 2 4" xfId="9888"/>
    <cellStyle name="RevList 19 2 2" xfId="9889"/>
    <cellStyle name="Grey 2 3" xfId="9890"/>
    <cellStyle name="Grey 2 4" xfId="9891"/>
    <cellStyle name="Normal - Style1 13 3 2" xfId="9892"/>
    <cellStyle name="Grey 2 8" xfId="9893"/>
    <cellStyle name="KPMG Heading 3 2 2" xfId="9894"/>
    <cellStyle name="Grey 2 9" xfId="9895"/>
    <cellStyle name="Grey 3" xfId="9896"/>
    <cellStyle name="Grey 3 2" xfId="9897"/>
    <cellStyle name="Grey 3 2 2" xfId="9898"/>
    <cellStyle name="Grey 3 3" xfId="9899"/>
    <cellStyle name="Grey 4" xfId="9900"/>
    <cellStyle name="n_铝厂现金流1125" xfId="9901"/>
    <cellStyle name="Grey 4 2" xfId="9902"/>
    <cellStyle name="Grey 5" xfId="9903"/>
    <cellStyle name="Grey 5 2" xfId="9904"/>
    <cellStyle name="Grey 6" xfId="9905"/>
    <cellStyle name="差_Book1" xfId="9906"/>
    <cellStyle name="Grey 8" xfId="9907"/>
    <cellStyle name="Grey 9" xfId="9908"/>
    <cellStyle name="HEADER 2" xfId="9909"/>
    <cellStyle name="Header1" xfId="9910"/>
    <cellStyle name="Header1 2" xfId="9911"/>
    <cellStyle name="Heading" xfId="9912"/>
    <cellStyle name="Heading 1" xfId="9913"/>
    <cellStyle name="注释 9 2" xfId="9914"/>
    <cellStyle name="Heading 2" xfId="9915"/>
    <cellStyle name="注释 9 3" xfId="9916"/>
    <cellStyle name="Heading 2 2" xfId="9917"/>
    <cellStyle name="注释 9 3 2" xfId="9918"/>
    <cellStyle name="Heading 3" xfId="9919"/>
    <cellStyle name="注释 9 4" xfId="9920"/>
    <cellStyle name="Heading 4" xfId="9921"/>
    <cellStyle name="注释 9 5" xfId="9922"/>
    <cellStyle name="HEADING1" xfId="9923"/>
    <cellStyle name="HEADING1 2" xfId="9924"/>
    <cellStyle name="HEADING1 2 2" xfId="9925"/>
    <cellStyle name="HEADING1 3" xfId="9926"/>
    <cellStyle name="Heading1 4" xfId="9927"/>
    <cellStyle name="Heading1 7" xfId="9928"/>
    <cellStyle name="Input Cells 2 2 4 2" xfId="9929"/>
    <cellStyle name="Heading1 8" xfId="9930"/>
    <cellStyle name="HEADING2" xfId="9931"/>
    <cellStyle name="HEADING2 2" xfId="9932"/>
    <cellStyle name="HEADING2 2 2" xfId="9933"/>
    <cellStyle name="差_附件10：主要设备询价表 6" xfId="9934"/>
    <cellStyle name="强调文字颜色 5 2 3 3" xfId="9935"/>
    <cellStyle name="强调文字颜色 1 2 6 4" xfId="9936"/>
    <cellStyle name="Hide" xfId="9937"/>
    <cellStyle name="Hipervínculo" xfId="9938"/>
    <cellStyle name="n" xfId="9939"/>
    <cellStyle name="Unprotect 2 4" xfId="9940"/>
    <cellStyle name="Hipervínculo 2" xfId="9941"/>
    <cellStyle name="Hipervínculo 2 2" xfId="9942"/>
    <cellStyle name="千位分隔 5 2 2 13" xfId="9943"/>
    <cellStyle name="Hipervínculo visitado" xfId="9944"/>
    <cellStyle name="Hipervínculo visitado 2" xfId="9945"/>
    <cellStyle name="RevList 26" xfId="9946"/>
    <cellStyle name="RevList 31" xfId="9947"/>
    <cellStyle name="Hipervínculo visitado 2 2" xfId="9948"/>
    <cellStyle name="RevList 26 2" xfId="9949"/>
    <cellStyle name="RevList 31 2" xfId="9950"/>
    <cellStyle name="Hipervínculo_固定资产清单" xfId="9951"/>
    <cellStyle name="Input [yellow]" xfId="9952"/>
    <cellStyle name="Input Cells 6 6 3 2" xfId="9953"/>
    <cellStyle name="Lines Fill 19" xfId="9954"/>
    <cellStyle name="Lines Fill 24" xfId="9955"/>
    <cellStyle name="Input [yellow] 10" xfId="9956"/>
    <cellStyle name="n_GB model V7 0921_附件5：评估、审计明细表（成本法）" xfId="9957"/>
    <cellStyle name="Input [yellow] 11" xfId="9958"/>
    <cellStyle name="注释 2 4 2" xfId="9959"/>
    <cellStyle name="Input [yellow] 12" xfId="9960"/>
    <cellStyle name="公司标准表 9 7 2" xfId="9961"/>
    <cellStyle name="注释 2 4 3" xfId="9962"/>
    <cellStyle name="Input [yellow] 13" xfId="9963"/>
    <cellStyle name="注释 2 4 4" xfId="9964"/>
    <cellStyle name="Input [yellow] 19" xfId="9965"/>
    <cellStyle name="Input [yellow] 24" xfId="9966"/>
    <cellStyle name="Input [yellow] 2" xfId="9967"/>
    <cellStyle name="Input [yellow] 2 10" xfId="9968"/>
    <cellStyle name="Linked Cells 2 3 4" xfId="9969"/>
    <cellStyle name="Input [yellow] 2 12" xfId="9970"/>
    <cellStyle name="Input [yellow] 2 17" xfId="9971"/>
    <cellStyle name="Input [yellow] 2 18" xfId="9972"/>
    <cellStyle name="Input [yellow] 2 19" xfId="9973"/>
    <cellStyle name="Input [yellow] 2 2" xfId="9974"/>
    <cellStyle name="Input [yellow] 2 4" xfId="9975"/>
    <cellStyle name="Input [yellow] 2 5" xfId="9976"/>
    <cellStyle name="Input [yellow] 2 6" xfId="9977"/>
    <cellStyle name="Input [yellow] 2 7" xfId="9978"/>
    <cellStyle name="Input [yellow] 2 8" xfId="9979"/>
    <cellStyle name="Input [yellow] 2 9" xfId="9980"/>
    <cellStyle name="Input [yellow] 25" xfId="9981"/>
    <cellStyle name="差_20110112-井巷工程(经李部审）_0270锡林郭勒公司资产评估表 2 2" xfId="9982"/>
    <cellStyle name="Input [yellow] 3" xfId="9983"/>
    <cellStyle name="差_20110112-井巷工程(经李部审）_0270锡林郭勒公司资产评估表 2 3" xfId="9984"/>
    <cellStyle name="Input [yellow] 4" xfId="9985"/>
    <cellStyle name="Input [yellow] 4 2" xfId="9986"/>
    <cellStyle name="Input [yellow] 5" xfId="9987"/>
    <cellStyle name="Input [yellow] 5 2" xfId="9988"/>
    <cellStyle name="Input [yellow] 6" xfId="9989"/>
    <cellStyle name="pricing 2" xfId="9990"/>
    <cellStyle name="Input Cells" xfId="9991"/>
    <cellStyle name="Normal - Style1 4 7" xfId="9992"/>
    <cellStyle name="Input Cells 10" xfId="9993"/>
    <cellStyle name="Input Cells 10 2" xfId="9994"/>
    <cellStyle name="标题 4 5 4" xfId="9995"/>
    <cellStyle name="Input Cells 10 2 2" xfId="9996"/>
    <cellStyle name="千位分隔 6 4" xfId="9997"/>
    <cellStyle name="Input Cells 10 3" xfId="9998"/>
    <cellStyle name="Normal - Style1 18 2" xfId="9999"/>
    <cellStyle name="Normal - Style1 23 2" xfId="10000"/>
    <cellStyle name="标题 4 6 4" xfId="10001"/>
    <cellStyle name="Input Cells 10 3 2" xfId="10002"/>
    <cellStyle name="千位分隔 7 4" xfId="10003"/>
    <cellStyle name="Input Cells 10 4" xfId="10004"/>
    <cellStyle name="Input Cells 11" xfId="10005"/>
    <cellStyle name="千位分隔 14" xfId="10006"/>
    <cellStyle name="Input Cells 11 2" xfId="10007"/>
    <cellStyle name="Input Cells 11 2 2" xfId="10008"/>
    <cellStyle name="Input Cells 11 3" xfId="10009"/>
    <cellStyle name="Normal - Style1 19 2" xfId="10010"/>
    <cellStyle name="Normal - Style1 24 2" xfId="10011"/>
    <cellStyle name="Input Cells 11 3 2" xfId="10012"/>
    <cellStyle name="Input Cells 11 4" xfId="10013"/>
    <cellStyle name="Input Cells 12 3 2" xfId="10014"/>
    <cellStyle name="好_山西煤炭进出口集团左权鑫顺煤业有限公司资产评估表 15" xfId="10015"/>
    <cellStyle name="好_山西煤炭进出口集团左权鑫顺煤业有限公司资产评估表 20" xfId="10016"/>
    <cellStyle name="Input Cells 13 4" xfId="10017"/>
    <cellStyle name="好_20110112-井巷工程(经李部审） 14" xfId="10018"/>
    <cellStyle name="Input Cells 14 3 2" xfId="10019"/>
    <cellStyle name="Input Cells 14 4" xfId="10020"/>
    <cellStyle name="Input Cells 16 2" xfId="10021"/>
    <cellStyle name="Input Cells 21 2" xfId="10022"/>
    <cellStyle name="Input Cells 16 2 2" xfId="10023"/>
    <cellStyle name="Input Cells 16 3" xfId="10024"/>
    <cellStyle name="Normal - Style1 29 2" xfId="10025"/>
    <cellStyle name="Input Cells 17 2" xfId="10026"/>
    <cellStyle name="Input Cells 22 2" xfId="10027"/>
    <cellStyle name="Input Cells 17 2 2" xfId="10028"/>
    <cellStyle name="Input Cells 17 3" xfId="10029"/>
    <cellStyle name="Input Cells 18" xfId="10030"/>
    <cellStyle name="Input Cells 23" xfId="10031"/>
    <cellStyle name="Input Cells 18 2" xfId="10032"/>
    <cellStyle name="Input Cells 23 2" xfId="10033"/>
    <cellStyle name="Input Cells 18 2 2" xfId="10034"/>
    <cellStyle name="Monétaire [0]_!!!GO" xfId="10035"/>
    <cellStyle name="好_张家口主要设备询价表 2 3" xfId="10036"/>
    <cellStyle name="Input Cells 18 3" xfId="10037"/>
    <cellStyle name="Input Cells 19" xfId="10038"/>
    <cellStyle name="Input Cells 24" xfId="10039"/>
    <cellStyle name="RevList 7 4 2 2" xfId="10040"/>
    <cellStyle name="好 3" xfId="10041"/>
    <cellStyle name="Input Cells 2 10 2" xfId="10042"/>
    <cellStyle name="好_鲲鹏房产测算表邵02 8" xfId="10043"/>
    <cellStyle name="RevList 7 4 3" xfId="10044"/>
    <cellStyle name="Input Cells 2 11" xfId="10045"/>
    <cellStyle name="Input Cells 2 11 2" xfId="10046"/>
    <cellStyle name="Input Cells 2 12 2" xfId="10047"/>
    <cellStyle name="RevList 9 3 2 2" xfId="10048"/>
    <cellStyle name="Input Cells 2 13" xfId="10049"/>
    <cellStyle name="Input Cells 2 13 2" xfId="10050"/>
    <cellStyle name="Input Cells 2 14" xfId="10051"/>
    <cellStyle name="强调文字颜色 5 3 3 2" xfId="10052"/>
    <cellStyle name="Input Cells 2 14 2" xfId="10053"/>
    <cellStyle name="强调文字颜色 5 3 3 2 2" xfId="10054"/>
    <cellStyle name="Input Cells 2 15" xfId="10055"/>
    <cellStyle name="Input Cells 2 20" xfId="10056"/>
    <cellStyle name="强调文字颜色 5 3 3 3" xfId="10057"/>
    <cellStyle name="Input Cells 2 15 2" xfId="10058"/>
    <cellStyle name="Input Cells 2 20 2" xfId="10059"/>
    <cellStyle name="Input Cells 2 16" xfId="10060"/>
    <cellStyle name="Input Cells 2 21" xfId="10061"/>
    <cellStyle name="Input Cells 2 16 2" xfId="10062"/>
    <cellStyle name="Input Cells 2 21 2" xfId="10063"/>
    <cellStyle name="Input Cells 2 17" xfId="10064"/>
    <cellStyle name="Input Cells 2 22" xfId="10065"/>
    <cellStyle name="Input Cells 2 17 2" xfId="10066"/>
    <cellStyle name="Input Cells 2 22 2" xfId="10067"/>
    <cellStyle name="Input Cells 2 18 2" xfId="10068"/>
    <cellStyle name="Input Cells 2 23 2" xfId="10069"/>
    <cellStyle name="Input Cells 2 19" xfId="10070"/>
    <cellStyle name="Input Cells 2 24" xfId="10071"/>
    <cellStyle name="Input Cells 2 19 2" xfId="10072"/>
    <cellStyle name="Input Cells 2 24 2" xfId="10073"/>
    <cellStyle name="常规 9 7 2 5" xfId="10074"/>
    <cellStyle name="Input Cells 2 2 4" xfId="10075"/>
    <cellStyle name="常规 9 7 2 6" xfId="10076"/>
    <cellStyle name="Input Cells 2 2 5" xfId="10077"/>
    <cellStyle name="常规 13 4 2 2" xfId="10078"/>
    <cellStyle name="Input Cells 2 2 5 2" xfId="10079"/>
    <cellStyle name="Input Cells 2 2 6" xfId="10080"/>
    <cellStyle name="Input Cells 2 2 6 2" xfId="10081"/>
    <cellStyle name="Input Cells 2 25" xfId="10082"/>
    <cellStyle name="Input Cells 2 30" xfId="10083"/>
    <cellStyle name="Input Cells 2 25 2" xfId="10084"/>
    <cellStyle name="Input Cells 2 26" xfId="10085"/>
    <cellStyle name="好_主要设备询价表（塔城） 11" xfId="10086"/>
    <cellStyle name="Input Cells 2 26 2" xfId="10087"/>
    <cellStyle name="Percent [0%] 2 7" xfId="10088"/>
    <cellStyle name="借出原因 3" xfId="10089"/>
    <cellStyle name="Input Cells 2 27" xfId="10090"/>
    <cellStyle name="Input Cells 2 27 2" xfId="10091"/>
    <cellStyle name="Input Cells 5 7 2 2" xfId="10092"/>
    <cellStyle name="Input Cells 2 28" xfId="10093"/>
    <cellStyle name="Input Cells 2 28 2" xfId="10094"/>
    <cellStyle name="Input Cells 2 29" xfId="10095"/>
    <cellStyle name="Input Cells 2 29 2" xfId="10096"/>
    <cellStyle name="常规 2 3 5 2" xfId="10097"/>
    <cellStyle name="Input Cells 2 3" xfId="10098"/>
    <cellStyle name="Input Cells 2 3 2 2" xfId="10099"/>
    <cellStyle name="千位分隔[0] 4 16" xfId="10100"/>
    <cellStyle name="千位分隔[0] 4 21" xfId="10101"/>
    <cellStyle name="Input Cells 2 3 3 2" xfId="10102"/>
    <cellStyle name="InputArea 2 15" xfId="10103"/>
    <cellStyle name="InputArea 2 20" xfId="10104"/>
    <cellStyle name="Input Cells 2 3 4" xfId="10105"/>
    <cellStyle name="常规 73 2" xfId="10106"/>
    <cellStyle name="Input Cells 2 3 5" xfId="10107"/>
    <cellStyle name="RevList 3 5 2 2" xfId="10108"/>
    <cellStyle name="Input Cells 2 4 2 2" xfId="10109"/>
    <cellStyle name="Input Cells 2 4 3" xfId="10110"/>
    <cellStyle name="Input Cells 2 4 3 2" xfId="10111"/>
    <cellStyle name="Input Cells 2 4 4" xfId="10112"/>
    <cellStyle name="常规 74 2" xfId="10113"/>
    <cellStyle name="Input Cells 2 4 5" xfId="10114"/>
    <cellStyle name="RevList 3 5 3 2" xfId="10115"/>
    <cellStyle name="Input Cells 2 5 3" xfId="10116"/>
    <cellStyle name="Input Cells 2 5 3 2" xfId="10117"/>
    <cellStyle name="Input Cells 2 5 4" xfId="10118"/>
    <cellStyle name="常规 75 2" xfId="10119"/>
    <cellStyle name="常规 80 2" xfId="10120"/>
    <cellStyle name="Input Cells 2 6 2" xfId="10121"/>
    <cellStyle name="Input Cells 2 6 2 2" xfId="10122"/>
    <cellStyle name="Input Cells 2 6 3" xfId="10123"/>
    <cellStyle name="差_20110112-井巷工程(经李部审） 12" xfId="10124"/>
    <cellStyle name="Input Cells 2 6 3 2" xfId="10125"/>
    <cellStyle name="Input Cells 2 6 4" xfId="10126"/>
    <cellStyle name="Percent [0%] 10" xfId="10127"/>
    <cellStyle name="常规 76 2" xfId="10128"/>
    <cellStyle name="常规 81 2" xfId="10129"/>
    <cellStyle name="Input Cells 2 6 5" xfId="10130"/>
    <cellStyle name="Percent [0%] 11" xfId="10131"/>
    <cellStyle name="style2 2 5" xfId="10132"/>
    <cellStyle name="Input Cells 2 7 2" xfId="10133"/>
    <cellStyle name="Input Cells 2 7 2 2" xfId="10134"/>
    <cellStyle name="style2 2 6" xfId="10135"/>
    <cellStyle name="Input Cells 2 7 3" xfId="10136"/>
    <cellStyle name="Input Cells 2 8 2" xfId="10137"/>
    <cellStyle name="Input Cells 2 8 2 2" xfId="10138"/>
    <cellStyle name="Input Cells 2 8 3" xfId="10139"/>
    <cellStyle name="Input Cells 2 8 3 2" xfId="10140"/>
    <cellStyle name="Input Cells 2 8 4" xfId="10141"/>
    <cellStyle name="常规 78 2" xfId="10142"/>
    <cellStyle name="常规 83 2" xfId="10143"/>
    <cellStyle name="Input Cells 2 9" xfId="10144"/>
    <cellStyle name="Input Cells 2 9 2" xfId="10145"/>
    <cellStyle name="Input Cells 25" xfId="10146"/>
    <cellStyle name="Input Cells 30" xfId="10147"/>
    <cellStyle name="Input Cells 25 2" xfId="10148"/>
    <cellStyle name="Input Cells 30 2" xfId="10149"/>
    <cellStyle name="Input Cells 26 2" xfId="10150"/>
    <cellStyle name="Input Cells 31 2" xfId="10151"/>
    <cellStyle name="Input Cells 27" xfId="10152"/>
    <cellStyle name="Input Cells 32" xfId="10153"/>
    <cellStyle name="汇总 3 3 2 2" xfId="10154"/>
    <cellStyle name="Input Cells 27 2" xfId="10155"/>
    <cellStyle name="Input Cells 32 2" xfId="10156"/>
    <cellStyle name="汇总 9 2" xfId="10157"/>
    <cellStyle name="Input Cells 28" xfId="10158"/>
    <cellStyle name="Input Cells 33" xfId="10159"/>
    <cellStyle name="Input Cells 28 2" xfId="10160"/>
    <cellStyle name="Input Cells 33 2" xfId="10161"/>
    <cellStyle name="Input Cells 29 2" xfId="10162"/>
    <cellStyle name="Input Cells 34 2" xfId="10163"/>
    <cellStyle name="RevList 7 9 2" xfId="10164"/>
    <cellStyle name="常规 22 8 3" xfId="10165"/>
    <cellStyle name="Input Cells 3 10" xfId="10166"/>
    <cellStyle name="Input Cells 3 10 2" xfId="10167"/>
    <cellStyle name="Input Cells 3 11" xfId="10168"/>
    <cellStyle name="常规 6 17" xfId="10169"/>
    <cellStyle name="常规 6 22" xfId="10170"/>
    <cellStyle name="Input Cells 3 11 2" xfId="10171"/>
    <cellStyle name="Input Cells 3 12" xfId="10172"/>
    <cellStyle name="Input Cells 3 12 2" xfId="10173"/>
    <cellStyle name="Input Cells 3 13" xfId="10174"/>
    <cellStyle name="样式 1 2 4 3 2" xfId="10175"/>
    <cellStyle name="Input Cells 3 13 2" xfId="10176"/>
    <cellStyle name="Input Cells 3 14" xfId="10177"/>
    <cellStyle name="Input Cells 3 14 2" xfId="10178"/>
    <cellStyle name="Input Cells 3 15" xfId="10179"/>
    <cellStyle name="Input Cells 3 20" xfId="10180"/>
    <cellStyle name="常规 4 2 3 2 2" xfId="10181"/>
    <cellStyle name="Input Cells 3 16" xfId="10182"/>
    <cellStyle name="Input Cells 3 21" xfId="10183"/>
    <cellStyle name="常规 7 4 2" xfId="10184"/>
    <cellStyle name="常规 7 17" xfId="10185"/>
    <cellStyle name="常规 7 22" xfId="10186"/>
    <cellStyle name="Input Cells 3 16 2" xfId="10187"/>
    <cellStyle name="Input Cells 3 21 2" xfId="10188"/>
    <cellStyle name="常规 7 4 2 2" xfId="10189"/>
    <cellStyle name="Input Cells 3 17" xfId="10190"/>
    <cellStyle name="Input Cells 3 22" xfId="10191"/>
    <cellStyle name="常规 7 4 3" xfId="10192"/>
    <cellStyle name="Input Cells 3 18 2" xfId="10193"/>
    <cellStyle name="Input Cells 3 19" xfId="10194"/>
    <cellStyle name="Input Cells 3 19 2" xfId="10195"/>
    <cellStyle name="Input Cells 3 2 2 2" xfId="10196"/>
    <cellStyle name="Input Cells 3 2 2 3" xfId="10197"/>
    <cellStyle name="Input Cells 3 2 3" xfId="10198"/>
    <cellStyle name="注释 8 4 3 2" xfId="10199"/>
    <cellStyle name="Input Cells 3 2 3 2" xfId="10200"/>
    <cellStyle name="Input Cells 3 2 4" xfId="10201"/>
    <cellStyle name="常规 2 3 6 2" xfId="10202"/>
    <cellStyle name="Input Cells 3 3" xfId="10203"/>
    <cellStyle name="常规 2 3 6 2 2" xfId="10204"/>
    <cellStyle name="Input Cells 3 3 2" xfId="10205"/>
    <cellStyle name="Input Cells 3 3 2 2" xfId="10206"/>
    <cellStyle name="Lines Fill 3 4" xfId="10207"/>
    <cellStyle name="Input Cells 3 3 3" xfId="10208"/>
    <cellStyle name="Input Cells 3 3 3 2" xfId="10209"/>
    <cellStyle name="Lines Fill 4 4" xfId="10210"/>
    <cellStyle name="Input Cells 3 3 5" xfId="10211"/>
    <cellStyle name="RevList 3 6 2 2" xfId="10212"/>
    <cellStyle name="常规 2 3 6 3" xfId="10213"/>
    <cellStyle name="Input Cells 3 4" xfId="10214"/>
    <cellStyle name="Input Cells 3 4 2" xfId="10215"/>
    <cellStyle name="资产 18" xfId="10216"/>
    <cellStyle name="资产 23" xfId="10217"/>
    <cellStyle name="Input Cells 3 4 2 2" xfId="10218"/>
    <cellStyle name="Input Cells 3 4 3" xfId="10219"/>
    <cellStyle name="资产 19" xfId="10220"/>
    <cellStyle name="资产 24" xfId="10221"/>
    <cellStyle name="Input Cells 3 4 3 2" xfId="10222"/>
    <cellStyle name="Input Cells 3 4 5" xfId="10223"/>
    <cellStyle name="RevList 3 6 3 2" xfId="10224"/>
    <cellStyle name="资产 26" xfId="10225"/>
    <cellStyle name="资产 31" xfId="10226"/>
    <cellStyle name="Input Cells 3 5 5" xfId="10227"/>
    <cellStyle name="Input Cells 3 6 2 2" xfId="10228"/>
    <cellStyle name="Input Cells 3 6 3" xfId="10229"/>
    <cellStyle name="Input Cells 3 6 3 2" xfId="10230"/>
    <cellStyle name="Input Cells 3 6 4" xfId="10231"/>
    <cellStyle name="Input Cells 3 6 5" xfId="10232"/>
    <cellStyle name="Input Cells 3 8 2" xfId="10233"/>
    <cellStyle name="Input Cells 4 10" xfId="10234"/>
    <cellStyle name="PSInt" xfId="10235"/>
    <cellStyle name="Input Cells 4 10 2" xfId="10236"/>
    <cellStyle name="Lines Fill 4" xfId="10237"/>
    <cellStyle name="Input Cells 4 11" xfId="10238"/>
    <cellStyle name="Input Cells 4 11 2" xfId="10239"/>
    <cellStyle name="Input Cells 4 12" xfId="10240"/>
    <cellStyle name="Input Cells 4 13" xfId="10241"/>
    <cellStyle name="Input Cells 4 13 2" xfId="10242"/>
    <cellStyle name="Input Cells 4 14 2" xfId="10243"/>
    <cellStyle name="Input Cells 4 15" xfId="10244"/>
    <cellStyle name="Input Cells 4 20" xfId="10245"/>
    <cellStyle name="Input Cells 4 15 2" xfId="10246"/>
    <cellStyle name="Input Cells 4 20 2" xfId="10247"/>
    <cellStyle name="Input Cells 4 2 2" xfId="10248"/>
    <cellStyle name="Input Cells 4 2 2 2" xfId="10249"/>
    <cellStyle name="Input Cells 4 2 3 2" xfId="10250"/>
    <cellStyle name="检查单元格 14" xfId="10251"/>
    <cellStyle name="Input Cells 4 2 4" xfId="10252"/>
    <cellStyle name="Input Cells 4 2 5" xfId="10253"/>
    <cellStyle name="常规 13 6 2 2" xfId="10254"/>
    <cellStyle name="Input Cells 4 3 2" xfId="10255"/>
    <cellStyle name="Input Cells 4 3 2 2" xfId="10256"/>
    <cellStyle name="Input Cells 4 3 3" xfId="10257"/>
    <cellStyle name="Input Cells 4 3 3 2" xfId="10258"/>
    <cellStyle name="Input Cells 4 3 4" xfId="10259"/>
    <cellStyle name="Input Cells 4 4" xfId="10260"/>
    <cellStyle name="Input Cells 4 4 2" xfId="10261"/>
    <cellStyle name="Input Cells 4 4 2 2" xfId="10262"/>
    <cellStyle name="Input Cells 4 4 3" xfId="10263"/>
    <cellStyle name="Input Cells 4 4 3 2" xfId="10264"/>
    <cellStyle name="好_山阴县安荣乡煤矿资产评估申报表 9" xfId="10265"/>
    <cellStyle name="Input Cells 4 4 4" xfId="10266"/>
    <cellStyle name="InputBlueFont" xfId="10267"/>
    <cellStyle name="Input Cells 4 5 2 2" xfId="10268"/>
    <cellStyle name="n_GB model V7 0914_附件5：评估、审计明细表（成本法）" xfId="10269"/>
    <cellStyle name="Input Cells 4 5 3" xfId="10270"/>
    <cellStyle name="Percent [2] 2 2" xfId="10271"/>
    <cellStyle name="Input Cells 4 5 3 2" xfId="10272"/>
    <cellStyle name="Percent [2] 2 2 2" xfId="10273"/>
    <cellStyle name="Percent [2] 6" xfId="10274"/>
    <cellStyle name="Input Cells 4 5 4" xfId="10275"/>
    <cellStyle name="Percent [2] 2 3" xfId="10276"/>
    <cellStyle name="Input Cells 4 6 2" xfId="10277"/>
    <cellStyle name="Input Cells 4 6 2 2" xfId="10278"/>
    <cellStyle name="好_鲲鹏房产测算表邵02 14" xfId="10279"/>
    <cellStyle name="Input Cells 4 6 3" xfId="10280"/>
    <cellStyle name="Percent [2] 3 2" xfId="10281"/>
    <cellStyle name="好 14" xfId="10282"/>
    <cellStyle name="Input Cells 4 6 3 2" xfId="10283"/>
    <cellStyle name="Percent [2] 3 2 2" xfId="10284"/>
    <cellStyle name="常规 6" xfId="10285"/>
    <cellStyle name="Input Cells 4 7" xfId="10286"/>
    <cellStyle name="Input Cells 4 7 2" xfId="10287"/>
    <cellStyle name="Input Cells 4 7 2 2" xfId="10288"/>
    <cellStyle name="Input Cells 4 7 3" xfId="10289"/>
    <cellStyle name="Percent [2] 4 2" xfId="10290"/>
    <cellStyle name="Input Cells 4 8 2" xfId="10291"/>
    <cellStyle name="Input Cells 4 9" xfId="10292"/>
    <cellStyle name="Input Cells 4 9 2" xfId="10293"/>
    <cellStyle name="Input Cells 5 10" xfId="10294"/>
    <cellStyle name="Input Cells 5 10 2" xfId="10295"/>
    <cellStyle name="Input Cells 5 13 2" xfId="10296"/>
    <cellStyle name="Percent[2] 4" xfId="10297"/>
    <cellStyle name="Input Cells 5 14 2" xfId="10298"/>
    <cellStyle name="差_山阴县安荣乡煤矿井巷工程计算表（11-04-16）_0270锡林郭勒公司资产评估表 2 2" xfId="10299"/>
    <cellStyle name="Input Cells 5 15" xfId="10300"/>
    <cellStyle name="Input Cells 5 20" xfId="10301"/>
    <cellStyle name="差_山阴县安荣乡煤矿井巷工程计算表（11-04-16）_0270锡林郭勒公司资产评估表 3" xfId="10302"/>
    <cellStyle name="Input Cells 5 15 2" xfId="10303"/>
    <cellStyle name="Input Cells 5 20 2" xfId="10304"/>
    <cellStyle name="Input Cells 5 17" xfId="10305"/>
    <cellStyle name="Input Cells 5 22" xfId="10306"/>
    <cellStyle name="Input Cells 5 17 2" xfId="10307"/>
    <cellStyle name="Input Cells 5 22 2" xfId="10308"/>
    <cellStyle name="Input Cells 5 18" xfId="10309"/>
    <cellStyle name="Input Cells 5 23" xfId="10310"/>
    <cellStyle name="Linked Cells 4 18 2" xfId="10311"/>
    <cellStyle name="Input Cells 5 18 2" xfId="10312"/>
    <cellStyle name="Input Cells 5 19" xfId="10313"/>
    <cellStyle name="Input Cells 5 24" xfId="10314"/>
    <cellStyle name="Input Cells 5 19 2" xfId="10315"/>
    <cellStyle name="Input Cells 5 2 2" xfId="10316"/>
    <cellStyle name="公司标准表 2 2 7" xfId="10317"/>
    <cellStyle name="千位分隔 5 10" xfId="10318"/>
    <cellStyle name="Input Cells 5 2 2 2" xfId="10319"/>
    <cellStyle name="强调文字颜色 2 29" xfId="10320"/>
    <cellStyle name="Input Cells 5 2 3" xfId="10321"/>
    <cellStyle name="公司标准表 2 2 8" xfId="10322"/>
    <cellStyle name="千位分隔 5 11" xfId="10323"/>
    <cellStyle name="注释 8 6 3 2" xfId="10324"/>
    <cellStyle name="Input Cells 5 2 3 2" xfId="10325"/>
    <cellStyle name="Input Cells 5 3" xfId="10326"/>
    <cellStyle name="Input Cells 5 3 2" xfId="10327"/>
    <cellStyle name="Input Cells 5 3 3" xfId="10328"/>
    <cellStyle name="Input Cells 5 3 3 2" xfId="10329"/>
    <cellStyle name="Input Cells 5 3 4" xfId="10330"/>
    <cellStyle name="Input Cells 5 4 2" xfId="10331"/>
    <cellStyle name="Input Cells 5 4 3" xfId="10332"/>
    <cellStyle name="Input Cells 5 4 3 2" xfId="10333"/>
    <cellStyle name="百分比 10 4" xfId="10334"/>
    <cellStyle name="警告文本 8 2" xfId="10335"/>
    <cellStyle name="Input Cells 5 5 2 2" xfId="10336"/>
    <cellStyle name="警告文本 9" xfId="10337"/>
    <cellStyle name="Input Cells 5 5 3" xfId="10338"/>
    <cellStyle name="警告文本 9 2" xfId="10339"/>
    <cellStyle name="Input Cells 5 5 3 2" xfId="10340"/>
    <cellStyle name="Input Cells 5 5 4" xfId="10341"/>
    <cellStyle name="标题 7 2 2 2" xfId="10342"/>
    <cellStyle name="Input Cells 5 6 2" xfId="10343"/>
    <cellStyle name="Input Cells 5 6 2 2" xfId="10344"/>
    <cellStyle name="Input Cells 5 6 3" xfId="10345"/>
    <cellStyle name="差_F负债类_1" xfId="10346"/>
    <cellStyle name="Input Cells 5 6 3 2" xfId="10347"/>
    <cellStyle name="Input Cells 5 6 4" xfId="10348"/>
    <cellStyle name="Input Cells 5 7 2" xfId="10349"/>
    <cellStyle name="千位分隔 6 10" xfId="10350"/>
    <cellStyle name="Input Cells 5 7 3" xfId="10351"/>
    <cellStyle name="千位分隔 6 11" xfId="10352"/>
    <cellStyle name="Input Cells 5 8 2" xfId="10353"/>
    <cellStyle name="Input Cells 5 9 2" xfId="10354"/>
    <cellStyle name="百分比 5 2 3 2" xfId="10355"/>
    <cellStyle name="常规 4 4 8" xfId="10356"/>
    <cellStyle name="Input Cells 6 10 2" xfId="10357"/>
    <cellStyle name="百分比 5 2 4" xfId="10358"/>
    <cellStyle name="Input Cells 6 11" xfId="10359"/>
    <cellStyle name="百分比 5 2 4 2" xfId="10360"/>
    <cellStyle name="Input Cells 6 11 2" xfId="10361"/>
    <cellStyle name="百分比 5 2 5" xfId="10362"/>
    <cellStyle name="Input Cells 6 12" xfId="10363"/>
    <cellStyle name="百分比 5 2 5 2" xfId="10364"/>
    <cellStyle name="Input Cells 6 12 2" xfId="10365"/>
    <cellStyle name="百分比 5 2 6" xfId="10366"/>
    <cellStyle name="Input Cells 6 13" xfId="10367"/>
    <cellStyle name="百分比 5 2 6 2" xfId="10368"/>
    <cellStyle name="Input Cells 6 13 2" xfId="10369"/>
    <cellStyle name="n_1028ERP明细估值(DCF)尽职调查表(金嗓子)" xfId="10370"/>
    <cellStyle name="百分比 5 2 7" xfId="10371"/>
    <cellStyle name="Input Cells 6 14" xfId="10372"/>
    <cellStyle name="Input Cells 6 9 2 2" xfId="10373"/>
    <cellStyle name="百分比 5 2 7 2" xfId="10374"/>
    <cellStyle name="Input Cells 6 14 2" xfId="10375"/>
    <cellStyle name="注释 5 10" xfId="10376"/>
    <cellStyle name="百分比 5 2 8" xfId="10377"/>
    <cellStyle name="Input Cells 6 15" xfId="10378"/>
    <cellStyle name="Input Cells 6 20" xfId="10379"/>
    <cellStyle name="Percent[2] 11" xfId="10380"/>
    <cellStyle name="百分比 5 2 8 2" xfId="10381"/>
    <cellStyle name="Input Cells 6 15 2" xfId="10382"/>
    <cellStyle name="Input Cells 6 20 2" xfId="10383"/>
    <cellStyle name="百分比 5 2 9" xfId="10384"/>
    <cellStyle name="Input Cells 6 16" xfId="10385"/>
    <cellStyle name="Input Cells 6 21" xfId="10386"/>
    <cellStyle name="百分比 5 2 9 2" xfId="10387"/>
    <cellStyle name="Input Cells 6 16 2" xfId="10388"/>
    <cellStyle name="Input Cells 6 21 2" xfId="10389"/>
    <cellStyle name="Input Cells 6 17" xfId="10390"/>
    <cellStyle name="Input Cells 6 22" xfId="10391"/>
    <cellStyle name="Input Cells 6 17 2" xfId="10392"/>
    <cellStyle name="Input Cells 6 22 2" xfId="10393"/>
    <cellStyle name="Input Cells 6 18" xfId="10394"/>
    <cellStyle name="Input Cells 6 23" xfId="10395"/>
    <cellStyle name="Input Cells 6 18 2" xfId="10396"/>
    <cellStyle name="烹拳 [0]_!!!GO" xfId="10397"/>
    <cellStyle name="Input Cells 6 19" xfId="10398"/>
    <cellStyle name="Input Cells 6 19 2" xfId="10399"/>
    <cellStyle name="注释 6 10" xfId="10400"/>
    <cellStyle name="Input Cells 6 2 2" xfId="10401"/>
    <cellStyle name="Input Cells 6 2 2 2" xfId="10402"/>
    <cellStyle name="Input Cells 6 2 4" xfId="10403"/>
    <cellStyle name="Input Cells 6 3" xfId="10404"/>
    <cellStyle name="Input Cells 6 3 2" xfId="10405"/>
    <cellStyle name="Input Cells 6 3 3" xfId="10406"/>
    <cellStyle name="千位分隔 8 2 9" xfId="10407"/>
    <cellStyle name="Input Cells 6 3 3 2" xfId="10408"/>
    <cellStyle name="Input Cells 6 3 4" xfId="10409"/>
    <cellStyle name="Input Cells 6 4" xfId="10410"/>
    <cellStyle name="百分比 5 2 17" xfId="10411"/>
    <cellStyle name="百分比 5 2 22" xfId="10412"/>
    <cellStyle name="Input Cells 6 4 2" xfId="10413"/>
    <cellStyle name="百分比 5 2 17 2" xfId="10414"/>
    <cellStyle name="强调文字颜色 6 15" xfId="10415"/>
    <cellStyle name="强调文字颜色 6 20" xfId="10416"/>
    <cellStyle name="Input Cells 6 4 2 2" xfId="10417"/>
    <cellStyle name="百分比 5 2 18" xfId="10418"/>
    <cellStyle name="Input Cells 6 4 3" xfId="10419"/>
    <cellStyle name="百分比 5 2 18 2" xfId="10420"/>
    <cellStyle name="Input Cells 6 4 3 2" xfId="10421"/>
    <cellStyle name="百分比 5 2 19" xfId="10422"/>
    <cellStyle name="Input Cells 6 4 4" xfId="10423"/>
    <cellStyle name="Input Cells 6 5 2 2" xfId="10424"/>
    <cellStyle name="Input Cells 6 5 3" xfId="10425"/>
    <cellStyle name="Input Cells 6 5 3 2" xfId="10426"/>
    <cellStyle name="Input Cells 6 5 4" xfId="10427"/>
    <cellStyle name="标题 7 3 2 2" xfId="10428"/>
    <cellStyle name="注释 38" xfId="10429"/>
    <cellStyle name="Input Cells 6 6 2" xfId="10430"/>
    <cellStyle name="Input Cells 6 6 2 2" xfId="10431"/>
    <cellStyle name="Input Cells 6 6 3" xfId="10432"/>
    <cellStyle name="Input Cells 6 6 4" xfId="10433"/>
    <cellStyle name="Input Cells 6 7 2" xfId="10434"/>
    <cellStyle name="Input Cells 6 7 2 2" xfId="10435"/>
    <cellStyle name="Input Cells 6 7 3" xfId="10436"/>
    <cellStyle name="Input Cells 6 7 3 2" xfId="10437"/>
    <cellStyle name="Input Cells 6 7 4" xfId="10438"/>
    <cellStyle name="Input Cells 6 8 2" xfId="10439"/>
    <cellStyle name="百分比 4 2 7" xfId="10440"/>
    <cellStyle name="Input Cells 6 8 2 2" xfId="10441"/>
    <cellStyle name="Input Cells 6 8 3" xfId="10442"/>
    <cellStyle name="Input Cells 6 8 3 2" xfId="10443"/>
    <cellStyle name="Times New Roman" xfId="10444"/>
    <cellStyle name="Input Cells 6 8 4" xfId="10445"/>
    <cellStyle name="Input Cells 6 9" xfId="10446"/>
    <cellStyle name="Input Cells 6 9 2" xfId="10447"/>
    <cellStyle name="Input Cells 6 9 3" xfId="10448"/>
    <cellStyle name="RevList 8 4 3" xfId="10449"/>
    <cellStyle name="Input Cells 7 11" xfId="10450"/>
    <cellStyle name="Input Cells 7 2 2 2" xfId="10451"/>
    <cellStyle name="Input Cells 7 2 3" xfId="10452"/>
    <cellStyle name="Input Cells 7 3 3" xfId="10453"/>
    <cellStyle name="差_0270锡林郭勒公司资产评估表 2 2" xfId="10454"/>
    <cellStyle name="Input Cells 7 4 2" xfId="10455"/>
    <cellStyle name="Input Cells 7 4 2 2" xfId="10456"/>
    <cellStyle name="Input Cells 7 5 2" xfId="10457"/>
    <cellStyle name="Input Cells 7 5 2 2" xfId="10458"/>
    <cellStyle name="Input Cells 7 6 2" xfId="10459"/>
    <cellStyle name="Input Cells 7 6 2 2" xfId="10460"/>
    <cellStyle name="Input Cells 7 7 3" xfId="10461"/>
    <cellStyle name="Input Cells 7 8 2" xfId="10462"/>
    <cellStyle name="Input Cells 7 8 2 2" xfId="10463"/>
    <cellStyle name="Input Cells 7 8 3" xfId="10464"/>
    <cellStyle name="Input Cells 7 9 2" xfId="10465"/>
    <cellStyle name="Input Cells 8 2 3" xfId="10466"/>
    <cellStyle name="差_Sheet4 2 2 2" xfId="10467"/>
    <cellStyle name="Input Cells 8 3" xfId="10468"/>
    <cellStyle name="Input Cells 8 3 2" xfId="10469"/>
    <cellStyle name="好_华阳底稿（黄）" xfId="10470"/>
    <cellStyle name="Input Cells 8 3 2 2" xfId="10471"/>
    <cellStyle name="Percent[2] 3" xfId="10472"/>
    <cellStyle name="Input Cells 8 3 3" xfId="10473"/>
    <cellStyle name="Input Cells 8 4 2" xfId="10474"/>
    <cellStyle name="千位分隔[0] 2 2 2 5" xfId="10475"/>
    <cellStyle name="RevList 2 8" xfId="10476"/>
    <cellStyle name="Input Cells 8 4 2 2" xfId="10477"/>
    <cellStyle name="千位分隔[0] 2 2 2 5 2" xfId="10478"/>
    <cellStyle name="Input Cells 8 5" xfId="10479"/>
    <cellStyle name="Input Cells 8 5 2" xfId="10480"/>
    <cellStyle name="Input Cells 8 5 2 2" xfId="10481"/>
    <cellStyle name="Input Cells 8 5 3" xfId="10482"/>
    <cellStyle name="Input Cells 8 6" xfId="10483"/>
    <cellStyle name="Input Cells 8 6 2" xfId="10484"/>
    <cellStyle name="Input Cells 8 6 2 2" xfId="10485"/>
    <cellStyle name="差_主要设备询价表（塔城） 16" xfId="10486"/>
    <cellStyle name="差_主要设备询价表（塔城） 21" xfId="10487"/>
    <cellStyle name="输入 2 7" xfId="10488"/>
    <cellStyle name="Input Cells 8 6 3" xfId="10489"/>
    <cellStyle name="Input Cells 8 7" xfId="10490"/>
    <cellStyle name="Input Cells 8 7 2" xfId="10491"/>
    <cellStyle name="Input Cells 8 9" xfId="10492"/>
    <cellStyle name="差 2 6" xfId="10493"/>
    <cellStyle name="Input Cells 9 6 2 2" xfId="10494"/>
    <cellStyle name="Input Cells 9 9" xfId="10495"/>
    <cellStyle name="InputArea 11" xfId="10496"/>
    <cellStyle name="差 4 2 3" xfId="10497"/>
    <cellStyle name="InputArea 12" xfId="10498"/>
    <cellStyle name="差 4 2 4" xfId="10499"/>
    <cellStyle name="InputArea 13" xfId="10500"/>
    <cellStyle name="InputArea 14" xfId="10501"/>
    <cellStyle name="InputArea 15" xfId="10502"/>
    <cellStyle name="InputArea 20" xfId="10503"/>
    <cellStyle name="InputArea 16" xfId="10504"/>
    <cellStyle name="InputArea 21" xfId="10505"/>
    <cellStyle name="Percent[2] 2 2 2" xfId="10506"/>
    <cellStyle name="InputArea 17" xfId="10507"/>
    <cellStyle name="InputArea 22" xfId="10508"/>
    <cellStyle name="Percent[2] 2 2 3" xfId="10509"/>
    <cellStyle name="InputArea 18" xfId="10510"/>
    <cellStyle name="InputArea 23" xfId="10511"/>
    <cellStyle name="千位分隔[0] 4 12" xfId="10512"/>
    <cellStyle name="InputArea 2 11" xfId="10513"/>
    <cellStyle name="千位分隔[0] 4 13" xfId="10514"/>
    <cellStyle name="InputArea 2 12" xfId="10515"/>
    <cellStyle name="千位分隔[0] 4 14" xfId="10516"/>
    <cellStyle name="InputArea 2 13" xfId="10517"/>
    <cellStyle name="千位分隔[0] 4 17" xfId="10518"/>
    <cellStyle name="InputArea 2 16" xfId="10519"/>
    <cellStyle name="InputArea 2 21" xfId="10520"/>
    <cellStyle name="千位分隔[0] 4 18" xfId="10521"/>
    <cellStyle name="InputArea 2 17" xfId="10522"/>
    <cellStyle name="千位分隔[0] 4 19" xfId="10523"/>
    <cellStyle name="InputArea 2 18" xfId="10524"/>
    <cellStyle name="InputArea 2 19" xfId="10525"/>
    <cellStyle name="InputArea 2 2 3" xfId="10526"/>
    <cellStyle name="输入 26" xfId="10527"/>
    <cellStyle name="输入 31" xfId="10528"/>
    <cellStyle name="InputArea 2 2 4" xfId="10529"/>
    <cellStyle name="输入 27" xfId="10530"/>
    <cellStyle name="输入 32" xfId="10531"/>
    <cellStyle name="好_0270锡林郭勒公司资产评估表 2" xfId="10532"/>
    <cellStyle name="InputArea 2 6" xfId="10533"/>
    <cellStyle name="InputArea 25" xfId="10534"/>
    <cellStyle name="InputArea 8" xfId="10535"/>
    <cellStyle name="iu" xfId="10536"/>
    <cellStyle name="KPMG Heading 1" xfId="10537"/>
    <cellStyle name="KPMG Heading 1 2" xfId="10538"/>
    <cellStyle name="KPMG Heading 1 2 2" xfId="10539"/>
    <cellStyle name="KPMG Heading 2 2" xfId="10540"/>
    <cellStyle name="KPMG Heading 3" xfId="10541"/>
    <cellStyle name="KPMG Heading 3 2" xfId="10542"/>
    <cellStyle name="常规 17 5 2" xfId="10543"/>
    <cellStyle name="常规 22 5 2" xfId="10544"/>
    <cellStyle name="KPMG Heading 4" xfId="10545"/>
    <cellStyle name="常规 17 5 2 2" xfId="10546"/>
    <cellStyle name="常规 22 5 2 2" xfId="10547"/>
    <cellStyle name="KPMG Heading 4 2" xfId="10548"/>
    <cellStyle name="Linked Cells 12" xfId="10549"/>
    <cellStyle name="KPMG Heading 4 2 2" xfId="10550"/>
    <cellStyle name="Linked Cells 12 2" xfId="10551"/>
    <cellStyle name="KPMG Normal" xfId="10552"/>
    <cellStyle name="Unprotect 8" xfId="10553"/>
    <cellStyle name="KPMG Normal 2" xfId="10554"/>
    <cellStyle name="KPMG Normal 2 2" xfId="10555"/>
    <cellStyle name="KPMG Normal Text" xfId="10556"/>
    <cellStyle name="Lines Fill 27" xfId="10557"/>
    <cellStyle name="KPMG Normal Text 2" xfId="10558"/>
    <cellStyle name="常规 3 3 2 2 3" xfId="10559"/>
    <cellStyle name="KPMG Normal Text 2 2" xfId="10560"/>
    <cellStyle name="Link Currency (0) 2" xfId="10561"/>
    <cellStyle name="超链接 2 2 2 2" xfId="10562"/>
    <cellStyle name="label" xfId="10563"/>
    <cellStyle name="left" xfId="10564"/>
    <cellStyle name="好_20110112-井巷工程(经李部审） 2 3 2" xfId="10565"/>
    <cellStyle name="Lines Fill 11" xfId="10566"/>
    <cellStyle name="Lines Fill 12" xfId="10567"/>
    <cellStyle name="Lines Fill 13" xfId="10568"/>
    <cellStyle name="百分比 2 3 2" xfId="10569"/>
    <cellStyle name="Lines Fill 14" xfId="10570"/>
    <cellStyle name="百分比 2 3 4" xfId="10571"/>
    <cellStyle name="Lines Fill 16" xfId="10572"/>
    <cellStyle name="Lines Fill 21" xfId="10573"/>
    <cellStyle name="Lines Fill 17" xfId="10574"/>
    <cellStyle name="Lines Fill 22" xfId="10575"/>
    <cellStyle name="Lines Fill 18" xfId="10576"/>
    <cellStyle name="Lines Fill 23" xfId="10577"/>
    <cellStyle name="Lines Fill 2" xfId="10578"/>
    <cellStyle name="Lines Fill 2 3" xfId="10579"/>
    <cellStyle name="常规 5 9 3" xfId="10580"/>
    <cellStyle name="Lines Fill 2 5" xfId="10581"/>
    <cellStyle name="常规 5 9 4" xfId="10582"/>
    <cellStyle name="Lines Fill 2 6" xfId="10583"/>
    <cellStyle name="Lines Fill 25" xfId="10584"/>
    <cellStyle name="Lines Fill 26" xfId="10585"/>
    <cellStyle name="Lines Fill 28" xfId="10586"/>
    <cellStyle name="Lines Fill 29" xfId="10587"/>
    <cellStyle name="Lines Fill 3" xfId="10588"/>
    <cellStyle name="Lines Fill 3 2" xfId="10589"/>
    <cellStyle name="Lines Fill 3 5" xfId="10590"/>
    <cellStyle name="Lines Fill 3 6" xfId="10591"/>
    <cellStyle name="PSInt 2" xfId="10592"/>
    <cellStyle name="Lines Fill 4 2" xfId="10593"/>
    <cellStyle name="PSInt 3" xfId="10594"/>
    <cellStyle name="强调文字颜色 6 3 2 3 2" xfId="10595"/>
    <cellStyle name="Lines Fill 4 3" xfId="10596"/>
    <cellStyle name="Lines Fill 4 5" xfId="10597"/>
    <cellStyle name="Lines Fill 5" xfId="10598"/>
    <cellStyle name="Lines Fill 5 2" xfId="10599"/>
    <cellStyle name="Lines Fill 5 3" xfId="10600"/>
    <cellStyle name="差_鲲鹏房产测算表邵02 10" xfId="10601"/>
    <cellStyle name="样式 1 2 10" xfId="10602"/>
    <cellStyle name="Lines Fill 5 5" xfId="10603"/>
    <cellStyle name="差_鲲鹏房产测算表邵02 12" xfId="10604"/>
    <cellStyle name="样式 1 2 12" xfId="10605"/>
    <cellStyle name="Lines Fill 5 6" xfId="10606"/>
    <cellStyle name="差_鲲鹏房产测算表邵02 13" xfId="10607"/>
    <cellStyle name="公司标准表 3 7 2" xfId="10608"/>
    <cellStyle name="Lines Fill 7" xfId="10609"/>
    <cellStyle name="Lines Fill 7 2" xfId="10610"/>
    <cellStyle name="Lines Fill 7 3" xfId="10611"/>
    <cellStyle name="Lines Fill 7 4" xfId="10612"/>
    <cellStyle name="Lines Fill 7 5" xfId="10613"/>
    <cellStyle name="Lines Fill 7 6" xfId="10614"/>
    <cellStyle name="Lines Fill 8" xfId="10615"/>
    <cellStyle name="Lines Fill 8 2" xfId="10616"/>
    <cellStyle name="Lines Fill 8 3" xfId="10617"/>
    <cellStyle name="Lines Fill 8 4" xfId="10618"/>
    <cellStyle name="Lines Fill 8 5" xfId="10619"/>
    <cellStyle name="强调文字颜色 5 25 2" xfId="10620"/>
    <cellStyle name="强调文字颜色 5 30 2" xfId="10621"/>
    <cellStyle name="Lines Fill 8 6" xfId="10622"/>
    <cellStyle name="Lines Fill 9" xfId="10623"/>
    <cellStyle name="Lines Fill 9 3" xfId="10624"/>
    <cellStyle name="Lines Fill 9 4" xfId="10625"/>
    <cellStyle name="Lines Fill 9 5" xfId="10626"/>
    <cellStyle name="强调文字颜色 5 26 2" xfId="10627"/>
    <cellStyle name="强调文字颜色 5 31 2" xfId="10628"/>
    <cellStyle name="Lines Fill 9 6" xfId="10629"/>
    <cellStyle name="Link Currency (0)" xfId="10630"/>
    <cellStyle name="超链接 2 2 2" xfId="10631"/>
    <cellStyle name="Link Currency (2)" xfId="10632"/>
    <cellStyle name="Link Currency (2) 2" xfId="10633"/>
    <cellStyle name="Link Currency (2) 2 2" xfId="10634"/>
    <cellStyle name="Link Units (0)" xfId="10635"/>
    <cellStyle name="公司标准表 2 7" xfId="10636"/>
    <cellStyle name="Link Units (0) 2" xfId="10637"/>
    <cellStyle name="公司标准表 2 7 2" xfId="10638"/>
    <cellStyle name="Link Units (0) 2 2" xfId="10639"/>
    <cellStyle name="Link Units (1)" xfId="10640"/>
    <cellStyle name="Link Units (1) 2" xfId="10641"/>
    <cellStyle name="Link Units (1) 2 2" xfId="10642"/>
    <cellStyle name="Link Units (2)" xfId="10643"/>
    <cellStyle name="Linked Cell" xfId="10644"/>
    <cellStyle name="Linked Cells 10 2" xfId="10645"/>
    <cellStyle name="Linked Cells 10 2 2" xfId="10646"/>
    <cellStyle name="检查单元格 5 2 2" xfId="10647"/>
    <cellStyle name="Linked Cells 10 3" xfId="10648"/>
    <cellStyle name="Linked Cells 10 3 2" xfId="10649"/>
    <cellStyle name="检查单元格 5 2 3" xfId="10650"/>
    <cellStyle name="Linked Cells 10 4" xfId="10651"/>
    <cellStyle name="检查单元格 5 3 2" xfId="10652"/>
    <cellStyle name="Linked Cells 11 3" xfId="10653"/>
    <cellStyle name="Linked Cells 11 3 2" xfId="10654"/>
    <cellStyle name="差_附件10：主要设备询价表 9" xfId="10655"/>
    <cellStyle name="Linked Cells 11 4" xfId="10656"/>
    <cellStyle name="常规 17 5 2 3" xfId="10657"/>
    <cellStyle name="常规 2 13 2 2" xfId="10658"/>
    <cellStyle name="常规 22 5 2 3" xfId="10659"/>
    <cellStyle name="Linked Cells 13" xfId="10660"/>
    <cellStyle name="强调文字颜色 3 6 2 2" xfId="10661"/>
    <cellStyle name="常规 17 5 2 3 2" xfId="10662"/>
    <cellStyle name="常规 22 5 2 3 2" xfId="10663"/>
    <cellStyle name="Linked Cells 13 2" xfId="10664"/>
    <cellStyle name="Linked Cells 13 2 2" xfId="10665"/>
    <cellStyle name="Linked Cells 13 3" xfId="10666"/>
    <cellStyle name="Linked Cells 13 3 2" xfId="10667"/>
    <cellStyle name="常规 17 5 2 4" xfId="10668"/>
    <cellStyle name="常规 2 13 2 3" xfId="10669"/>
    <cellStyle name="常规 22 5 2 4" xfId="10670"/>
    <cellStyle name="Linked Cells 14" xfId="10671"/>
    <cellStyle name="强调文字颜色 3 6 2 3" xfId="10672"/>
    <cellStyle name="Linked Cells 14 2" xfId="10673"/>
    <cellStyle name="Linked Cells 14 2 2" xfId="10674"/>
    <cellStyle name="Linked Cells 14 3" xfId="10675"/>
    <cellStyle name="Linked Cells 14 3 2" xfId="10676"/>
    <cellStyle name="Linked Cells 15" xfId="10677"/>
    <cellStyle name="Linked Cells 20" xfId="10678"/>
    <cellStyle name="だ[0]_CCT Notes to BS 98(EY)" xfId="10679"/>
    <cellStyle name="常规 12 2 2 3 2" xfId="10680"/>
    <cellStyle name="资产 4 3 2" xfId="10681"/>
    <cellStyle name="Linked Cells 15 3 2" xfId="10682"/>
    <cellStyle name="Linked Cells 16" xfId="10683"/>
    <cellStyle name="Linked Cells 21" xfId="10684"/>
    <cellStyle name="Linked Cells 16 2" xfId="10685"/>
    <cellStyle name="Linked Cells 21 2" xfId="10686"/>
    <cellStyle name="Linked Cells 16 2 2" xfId="10687"/>
    <cellStyle name="Linked Cells 16 3" xfId="10688"/>
    <cellStyle name="Linked Cells 17" xfId="10689"/>
    <cellStyle name="Linked Cells 22" xfId="10690"/>
    <cellStyle name="Linked Cells 17 2" xfId="10691"/>
    <cellStyle name="Linked Cells 22 2" xfId="10692"/>
    <cellStyle name="常规 6 2 11" xfId="10693"/>
    <cellStyle name="Linked Cells 17 2 2" xfId="10694"/>
    <cellStyle name="Linked Cells 17 3" xfId="10695"/>
    <cellStyle name="Linked Cells 18" xfId="10696"/>
    <cellStyle name="Linked Cells 23" xfId="10697"/>
    <cellStyle name="Linked Cells 18 2" xfId="10698"/>
    <cellStyle name="Linked Cells 23 2" xfId="10699"/>
    <cellStyle name="Linked Cells 18 2 2" xfId="10700"/>
    <cellStyle name="Linked Cells 19" xfId="10701"/>
    <cellStyle name="Linked Cells 24" xfId="10702"/>
    <cellStyle name="Linked Cells 19 2" xfId="10703"/>
    <cellStyle name="Linked Cells 24 2" xfId="10704"/>
    <cellStyle name="Linked Cells 19 2 2" xfId="10705"/>
    <cellStyle name="Linked Cells 19 3" xfId="10706"/>
    <cellStyle name="Linked Cells 2" xfId="10707"/>
    <cellStyle name="常规 9 2 2 2 2 4 3" xfId="10708"/>
    <cellStyle name="Linked Cells 2 10" xfId="10709"/>
    <cellStyle name="Linked Cells 2 10 2" xfId="10710"/>
    <cellStyle name="Linked Cells 2 11 2" xfId="10711"/>
    <cellStyle name="Patterna" xfId="10712"/>
    <cellStyle name="Linked Cells 2 12" xfId="10713"/>
    <cellStyle name="Linked Cells 2 12 2" xfId="10714"/>
    <cellStyle name="Linked Cells 2 13" xfId="10715"/>
    <cellStyle name="Linked Cells 2 14" xfId="10716"/>
    <cellStyle name="千位分隔 10 13" xfId="10717"/>
    <cellStyle name="Linked Cells 2 14 2" xfId="10718"/>
    <cellStyle name="Linked Cells 2 15" xfId="10719"/>
    <cellStyle name="Linked Cells 2 20" xfId="10720"/>
    <cellStyle name="百分比 2 8 2 2" xfId="10721"/>
    <cellStyle name="常规 15 4 2 2" xfId="10722"/>
    <cellStyle name="Linked Cells 2 18 2" xfId="10723"/>
    <cellStyle name="Linked Cells 2 23 2" xfId="10724"/>
    <cellStyle name="差 15 2" xfId="10725"/>
    <cellStyle name="差 20 2" xfId="10726"/>
    <cellStyle name="Linked Cells 2 19" xfId="10727"/>
    <cellStyle name="Linked Cells 2 24" xfId="10728"/>
    <cellStyle name="千位分隔 11 13" xfId="10729"/>
    <cellStyle name="Linked Cells 2 19 2" xfId="10730"/>
    <cellStyle name="Linked Cells 2 24 2" xfId="10731"/>
    <cellStyle name="Linked Cells 2 2" xfId="10732"/>
    <cellStyle name="Linked Cells 2 2 2" xfId="10733"/>
    <cellStyle name="Linked Cells 2 2 2 2 2" xfId="10734"/>
    <cellStyle name="Linked Cells 2 2 2 3" xfId="10735"/>
    <cellStyle name="Linked Cells 2 2 2 4" xfId="10736"/>
    <cellStyle name="Linked Cells 2 2 3" xfId="10737"/>
    <cellStyle name="注释 4 6 3 2" xfId="10738"/>
    <cellStyle name="Linked Cells 2 2 4" xfId="10739"/>
    <cellStyle name="Linked Cells 2 2 4 2" xfId="10740"/>
    <cellStyle name="常规 11 4 2 4" xfId="10741"/>
    <cellStyle name="Linked Cells 2 2 5" xfId="10742"/>
    <cellStyle name="Linked Cells 2 2 7" xfId="10743"/>
    <cellStyle name="Linked Cells 2 25" xfId="10744"/>
    <cellStyle name="Linked Cells 2 30" xfId="10745"/>
    <cellStyle name="Linked Cells 2 25 2" xfId="10746"/>
    <cellStyle name="Linked Cells 2 26" xfId="10747"/>
    <cellStyle name="Linked Cells 2 26 2" xfId="10748"/>
    <cellStyle name="s]_x000d__x000a_spooler=yes_x000d__x000a_load=mbtn.exe_x000d__x000a_run=_x000d__x000a_Beep=yes_x000d__x000a_NullPort=None_x000d__x000a_BorderWidth=1_x000d__x000a_CursorBlinkRate=522_x000d__x000a_DoubleClickSpeed=740 3" xfId="10749"/>
    <cellStyle name="Linked Cells 2 27" xfId="10750"/>
    <cellStyle name="Linked Cells 2 27 2" xfId="10751"/>
    <cellStyle name="Linked Cells 2 28" xfId="10752"/>
    <cellStyle name="Linked Cells 2 28 2" xfId="10753"/>
    <cellStyle name="Linked Cells 2 29" xfId="10754"/>
    <cellStyle name="Linked Cells 2 29 2" xfId="10755"/>
    <cellStyle name="Linked Cells 2 3" xfId="10756"/>
    <cellStyle name="强调文字颜色 2 28 2" xfId="10757"/>
    <cellStyle name="Linked Cells 2 3 2" xfId="10758"/>
    <cellStyle name="Linked Cells 2 3 2 2" xfId="10759"/>
    <cellStyle name="Linked Cells 2 3 3" xfId="10760"/>
    <cellStyle name="Linked Cells 2 3 3 2" xfId="10761"/>
    <cellStyle name="Linked Cells 2 4" xfId="10762"/>
    <cellStyle name="Linked Cells 2 4 2" xfId="10763"/>
    <cellStyle name="Linked Cells 2 4 3" xfId="10764"/>
    <cellStyle name="Linked Cells 2 4 3 2" xfId="10765"/>
    <cellStyle name="Linked Cells 2 4 4" xfId="10766"/>
    <cellStyle name="Linked Cells 2 5" xfId="10767"/>
    <cellStyle name="Linked Cells 2 5 2" xfId="10768"/>
    <cellStyle name="Percent[2] 2 19" xfId="10769"/>
    <cellStyle name="Linked Cells 2 5 2 2" xfId="10770"/>
    <cellStyle name="Linked Cells 2 5 3" xfId="10771"/>
    <cellStyle name="差 2 2 4" xfId="10772"/>
    <cellStyle name="Linked Cells 2 5 3 2" xfId="10773"/>
    <cellStyle name="好_主要设备询价表（塔城） 5" xfId="10774"/>
    <cellStyle name="Linked Cells 2 5 4" xfId="10775"/>
    <cellStyle name="标题 3 2 2" xfId="10776"/>
    <cellStyle name="Linked Cells 2 6" xfId="10777"/>
    <cellStyle name="标题 3 2 2 2 2" xfId="10778"/>
    <cellStyle name="Linked Cells 2 6 2 2" xfId="10779"/>
    <cellStyle name="差 3 2 4" xfId="10780"/>
    <cellStyle name="Linked Cells 2 6 3 2" xfId="10781"/>
    <cellStyle name="标题 3 2 3" xfId="10782"/>
    <cellStyle name="Linked Cells 2 7" xfId="10783"/>
    <cellStyle name="标题 3 2 4" xfId="10784"/>
    <cellStyle name="Linked Cells 2 8" xfId="10785"/>
    <cellStyle name="标题 3 2 4 2" xfId="10786"/>
    <cellStyle name="Linked Cells 2 8 2" xfId="10787"/>
    <cellStyle name="标题 3 2 4 2 2" xfId="10788"/>
    <cellStyle name="Linked Cells 2 8 2 2" xfId="10789"/>
    <cellStyle name="标题 3 2 4 3" xfId="10790"/>
    <cellStyle name="Linked Cells 2 8 3" xfId="10791"/>
    <cellStyle name="Linked Cells 2 8 3 2" xfId="10792"/>
    <cellStyle name="Percent [0]" xfId="10793"/>
    <cellStyle name="Linked Cells 2 8 4" xfId="10794"/>
    <cellStyle name="标题 3 2 5" xfId="10795"/>
    <cellStyle name="Linked Cells 2 9" xfId="10796"/>
    <cellStyle name="Linked Cells 25 2" xfId="10797"/>
    <cellStyle name="Linked Cells 30 2" xfId="10798"/>
    <cellStyle name="Linked Cells 27" xfId="10799"/>
    <cellStyle name="Linked Cells 32" xfId="10800"/>
    <cellStyle name="Linked Cells 27 2" xfId="10801"/>
    <cellStyle name="Linked Cells 32 2" xfId="10802"/>
    <cellStyle name="Normalny_Arkusz1" xfId="10803"/>
    <cellStyle name="Linked Cells 28" xfId="10804"/>
    <cellStyle name="Linked Cells 33" xfId="10805"/>
    <cellStyle name="Linked Cells 28 2" xfId="10806"/>
    <cellStyle name="Linked Cells 33 2" xfId="10807"/>
    <cellStyle name="Linked Cells 29" xfId="10808"/>
    <cellStyle name="Linked Cells 34" xfId="10809"/>
    <cellStyle name="Linked Cells 5 13 2" xfId="10810"/>
    <cellStyle name="Linked Cells 29 2" xfId="10811"/>
    <cellStyle name="Linked Cells 34 2" xfId="10812"/>
    <cellStyle name="常规 2 27" xfId="10813"/>
    <cellStyle name="常规 2 32" xfId="10814"/>
    <cellStyle name="Linked Cells 3" xfId="10815"/>
    <cellStyle name="Linked Cells 3 10" xfId="10816"/>
    <cellStyle name="Linked Cells 3 10 2" xfId="10817"/>
    <cellStyle name="常规 2 6 4" xfId="10818"/>
    <cellStyle name="Linked Cells 3 11" xfId="10819"/>
    <cellStyle name="Linked Cells 3 11 2" xfId="10820"/>
    <cellStyle name="常规 2 7 4" xfId="10821"/>
    <cellStyle name="Linked Cells 3 12" xfId="10822"/>
    <cellStyle name="Linked Cells 3 12 2" xfId="10823"/>
    <cellStyle name="差_主要设备询价表（塔城） 13" xfId="10824"/>
    <cellStyle name="常规 2 8 4" xfId="10825"/>
    <cellStyle name="输入 2 4" xfId="10826"/>
    <cellStyle name="Linked Cells 3 13" xfId="10827"/>
    <cellStyle name="Linked Cells 3 14" xfId="10828"/>
    <cellStyle name="Linked Cells 3 14 2" xfId="10829"/>
    <cellStyle name="输入 4 4" xfId="10830"/>
    <cellStyle name="Linked Cells 3 15" xfId="10831"/>
    <cellStyle name="Linked Cells 3 20" xfId="10832"/>
    <cellStyle name="Linked Cells 3 17" xfId="10833"/>
    <cellStyle name="Linked Cells 3 22" xfId="10834"/>
    <cellStyle name="Linked Cells 3 17 2" xfId="10835"/>
    <cellStyle name="Linked Cells 3 22 2" xfId="10836"/>
    <cellStyle name="输入 7 4" xfId="10837"/>
    <cellStyle name="注释 5" xfId="10838"/>
    <cellStyle name="Linked Cells 3 18" xfId="10839"/>
    <cellStyle name="Linked Cells 3 23" xfId="10840"/>
    <cellStyle name="Linked Cells 3 18 2" xfId="10841"/>
    <cellStyle name="Linked Cells 3 19" xfId="10842"/>
    <cellStyle name="Linked Cells 3 19 2" xfId="10843"/>
    <cellStyle name="Linked Cells 3 2" xfId="10844"/>
    <cellStyle name="Linked Cells 3 2 2" xfId="10845"/>
    <cellStyle name="好_鲲鹏房产测算表邵02 2 2" xfId="10846"/>
    <cellStyle name="Linked Cells 3 2 2 3" xfId="10847"/>
    <cellStyle name="Linked Cells 3 2 3" xfId="10848"/>
    <cellStyle name="Linked Cells 3 2 3 2" xfId="10849"/>
    <cellStyle name="Linked Cells 3 2 4" xfId="10850"/>
    <cellStyle name="超链接 2 7 2" xfId="10851"/>
    <cellStyle name="Percent [0.00%]" xfId="10852"/>
    <cellStyle name="Linked Cells 3 3" xfId="10853"/>
    <cellStyle name="强调文字颜色 2 29 2" xfId="10854"/>
    <cellStyle name="Percent [0.00%] 2 2" xfId="10855"/>
    <cellStyle name="Linked Cells 3 3 2 2" xfId="10856"/>
    <cellStyle name="常规 2 3 12" xfId="10857"/>
    <cellStyle name="Percent [0.00%] 3" xfId="10858"/>
    <cellStyle name="Linked Cells 3 3 3" xfId="10859"/>
    <cellStyle name="Linked Cells 3 3 3 2" xfId="10860"/>
    <cellStyle name="Percent [0.00%] 4" xfId="10861"/>
    <cellStyle name="Linked Cells 3 3 4" xfId="10862"/>
    <cellStyle name="Percent [0.00%] 5" xfId="10863"/>
    <cellStyle name="千位分隔[0] 2 2 2 2 3 2 2" xfId="10864"/>
    <cellStyle name="Linked Cells 3 3 5" xfId="10865"/>
    <cellStyle name="Linked Cells 3 4" xfId="10866"/>
    <cellStyle name="Linked Cells 3 4 2" xfId="10867"/>
    <cellStyle name="Linked Cells 3 4 2 2" xfId="10868"/>
    <cellStyle name="输入 2 12" xfId="10869"/>
    <cellStyle name="Linked Cells 3 4 3" xfId="10870"/>
    <cellStyle name="Linked Cells 3 4 3 2" xfId="10871"/>
    <cellStyle name="Linked Cells 3 4 4" xfId="10872"/>
    <cellStyle name="Linked Cells 3 5" xfId="10873"/>
    <cellStyle name="标题 4 4 3 2 2" xfId="10874"/>
    <cellStyle name="Linked Cells 3 5 2" xfId="10875"/>
    <cellStyle name="Linked Cells 3 5 2 2" xfId="10876"/>
    <cellStyle name="注释 17" xfId="10877"/>
    <cellStyle name="注释 22" xfId="10878"/>
    <cellStyle name="Linked Cells 3 5 3" xfId="10879"/>
    <cellStyle name="Linked Cells 3 5 3 2" xfId="10880"/>
    <cellStyle name="Linked Cells 3 5 4" xfId="10881"/>
    <cellStyle name="标题 3 3 2" xfId="10882"/>
    <cellStyle name="Linked Cells 3 6" xfId="10883"/>
    <cellStyle name="标题 3 3 4" xfId="10884"/>
    <cellStyle name="Linked Cells 3 8" xfId="10885"/>
    <cellStyle name="注释 9 5 3 2" xfId="10886"/>
    <cellStyle name="标题 3 3 5" xfId="10887"/>
    <cellStyle name="Linked Cells 3 9" xfId="10888"/>
    <cellStyle name="Linked Cells 35" xfId="10889"/>
    <cellStyle name="Linked Cells 4" xfId="10890"/>
    <cellStyle name="Linked Cells 4 10 2" xfId="10891"/>
    <cellStyle name="常规 7 6 4" xfId="10892"/>
    <cellStyle name="常规 10 2 12" xfId="10893"/>
    <cellStyle name="Linked Cells 4 11 2" xfId="10894"/>
    <cellStyle name="好_张家口主要设备询价表 12" xfId="10895"/>
    <cellStyle name="Linked Cells 4 13" xfId="10896"/>
    <cellStyle name="Linked Cells 4 14 2" xfId="10897"/>
    <cellStyle name="好_张家口主要设备询价表 14" xfId="10898"/>
    <cellStyle name="Linked Cells 4 15" xfId="10899"/>
    <cellStyle name="Linked Cells 4 20" xfId="10900"/>
    <cellStyle name="好_张家口主要设备询价表 15" xfId="10901"/>
    <cellStyle name="好_张家口主要设备询价表 20" xfId="10902"/>
    <cellStyle name="Linked Cells 4 16" xfId="10903"/>
    <cellStyle name="Linked Cells 4 21" xfId="10904"/>
    <cellStyle name="Year" xfId="10905"/>
    <cellStyle name="Linked Cells 4 16 2" xfId="10906"/>
    <cellStyle name="Linked Cells 4 21 2" xfId="10907"/>
    <cellStyle name="好_张家口主要设备询价表 16" xfId="10908"/>
    <cellStyle name="好_张家口主要设备询价表 21" xfId="10909"/>
    <cellStyle name="Linked Cells 4 17" xfId="10910"/>
    <cellStyle name="Linked Cells 4 22" xfId="10911"/>
    <cellStyle name="Linked Cells 4 17 2" xfId="10912"/>
    <cellStyle name="Linked Cells 4 22 2" xfId="10913"/>
    <cellStyle name="好_张家口主要设备询价表 17" xfId="10914"/>
    <cellStyle name="好_张家口主要设备询价表 22" xfId="10915"/>
    <cellStyle name="Linked Cells 4 18" xfId="10916"/>
    <cellStyle name="Linked Cells 4 23" xfId="10917"/>
    <cellStyle name="好_张家口主要设备询价表 18" xfId="10918"/>
    <cellStyle name="Linked Cells 4 19" xfId="10919"/>
    <cellStyle name="好_山阴县安荣乡煤矿资产评估申报表 16" xfId="10920"/>
    <cellStyle name="好_山阴县安荣乡煤矿资产评估申报表 21" xfId="10921"/>
    <cellStyle name="Linked Cells 4 19 2" xfId="10922"/>
    <cellStyle name="Linked Cells 4 2 2 2" xfId="10923"/>
    <cellStyle name="Linked Cells 4 2 3" xfId="10924"/>
    <cellStyle name="Linked Cells 4 2 3 2" xfId="10925"/>
    <cellStyle name="Linked Cells 4 2 4" xfId="10926"/>
    <cellStyle name="Linked Cells 4 2 5" xfId="10927"/>
    <cellStyle name="Linked Cells 4 3 2 2" xfId="10928"/>
    <cellStyle name="Linked Cells 4 3 3" xfId="10929"/>
    <cellStyle name="Linked Cells 4 3 3 2" xfId="10930"/>
    <cellStyle name="Linked Cells 4 3 4" xfId="10931"/>
    <cellStyle name="Linked Cells 4 4 2 2" xfId="10932"/>
    <cellStyle name="千位分隔 3 3 2 12" xfId="10933"/>
    <cellStyle name="Linked Cells 4 4 3" xfId="10934"/>
    <cellStyle name="Linked Cells 4 4 3 2" xfId="10935"/>
    <cellStyle name="千位分隔 3 3 2 13" xfId="10936"/>
    <cellStyle name="Linked Cells 4 4 4" xfId="10937"/>
    <cellStyle name="Linked Cells 4 5 2 2" xfId="10938"/>
    <cellStyle name="Linked Cells 4 5 3" xfId="10939"/>
    <cellStyle name="Linked Cells 4 5 3 2" xfId="10940"/>
    <cellStyle name="Linked Cells 4 5 4" xfId="10941"/>
    <cellStyle name="标题 3 4 2" xfId="10942"/>
    <cellStyle name="Linked Cells 4 6" xfId="10943"/>
    <cellStyle name="标题 3 4 2 2" xfId="10944"/>
    <cellStyle name="Linked Cells 4 6 2" xfId="10945"/>
    <cellStyle name="标题 3 4 2 2 2" xfId="10946"/>
    <cellStyle name="Linked Cells 4 6 2 2" xfId="10947"/>
    <cellStyle name="标题 3 4 2 4" xfId="10948"/>
    <cellStyle name="Linked Cells 4 6 4" xfId="10949"/>
    <cellStyle name="标题 3 4 3" xfId="10950"/>
    <cellStyle name="Linked Cells 4 7" xfId="10951"/>
    <cellStyle name="标题 3 4 3 2" xfId="10952"/>
    <cellStyle name="Linked Cells 4 7 2" xfId="10953"/>
    <cellStyle name="标题 3 4 3 2 2" xfId="10954"/>
    <cellStyle name="Linked Cells 4 7 2 2" xfId="10955"/>
    <cellStyle name="标题 3 4 3 3" xfId="10956"/>
    <cellStyle name="Linked Cells 4 7 3" xfId="10957"/>
    <cellStyle name="标题 3 4 4 2" xfId="10958"/>
    <cellStyle name="Linked Cells 4 8 2" xfId="10959"/>
    <cellStyle name="标题 3 4 5" xfId="10960"/>
    <cellStyle name="Linked Cells 4 9" xfId="10961"/>
    <cellStyle name="Linked Cells 4 9 2" xfId="10962"/>
    <cellStyle name="Linked Cells 5" xfId="10963"/>
    <cellStyle name="Linked Cells 5 10" xfId="10964"/>
    <cellStyle name="Millares_10 AVERIAS MASIVAS + ANT" xfId="10965"/>
    <cellStyle name="Linked Cells 5 10 2" xfId="10966"/>
    <cellStyle name="Linked Cells 5 11" xfId="10967"/>
    <cellStyle name="常规 11 2 12" xfId="10968"/>
    <cellStyle name="Linked Cells 5 11 2" xfId="10969"/>
    <cellStyle name="Linked Cells 5 13" xfId="10970"/>
    <cellStyle name="Linked Cells 5 14" xfId="10971"/>
    <cellStyle name="Linked Cells 5 14 2" xfId="10972"/>
    <cellStyle name="Linked Cells 5 15" xfId="10973"/>
    <cellStyle name="Linked Cells 5 20" xfId="10974"/>
    <cellStyle name="Linked Cells 5 16" xfId="10975"/>
    <cellStyle name="Linked Cells 5 21" xfId="10976"/>
    <cellStyle name="Linked Cells 5 16 2" xfId="10977"/>
    <cellStyle name="Linked Cells 5 21 2" xfId="10978"/>
    <cellStyle name="Linked Cells 5 17" xfId="10979"/>
    <cellStyle name="Linked Cells 5 22" xfId="10980"/>
    <cellStyle name="Linked Cells 5 17 2" xfId="10981"/>
    <cellStyle name="Linked Cells 5 22 2" xfId="10982"/>
    <cellStyle name="Linked Cells 5 18" xfId="10983"/>
    <cellStyle name="Linked Cells 5 23" xfId="10984"/>
    <cellStyle name="Linked Cells 5 18 2" xfId="10985"/>
    <cellStyle name="Linked Cells 5 19 2" xfId="10986"/>
    <cellStyle name="Linked Cells 5 2" xfId="10987"/>
    <cellStyle name="Linked Cells 5 2 2" xfId="10988"/>
    <cellStyle name="常规 35 2 3" xfId="10989"/>
    <cellStyle name="Linked Cells 5 2 2 2" xfId="10990"/>
    <cellStyle name="常规 35 3 3" xfId="10991"/>
    <cellStyle name="Linked Cells 5 2 3 2" xfId="10992"/>
    <cellStyle name="Linked Cells 5 2 4" xfId="10993"/>
    <cellStyle name="常规 29 2 2 2" xfId="10994"/>
    <cellStyle name="常规 34 2 2 2" xfId="10995"/>
    <cellStyle name="Linked Cells 5 3 2" xfId="10996"/>
    <cellStyle name="常规 36 2 3" xfId="10997"/>
    <cellStyle name="常规 41 2 3" xfId="10998"/>
    <cellStyle name="Linked Cells 5 3 2 2" xfId="10999"/>
    <cellStyle name="Linked Cells 5 4" xfId="11000"/>
    <cellStyle name="常规 11 2 9" xfId="11001"/>
    <cellStyle name="Linked Cells 5 4 2" xfId="11002"/>
    <cellStyle name="常规 37 2 3" xfId="11003"/>
    <cellStyle name="常规 42 2 3" xfId="11004"/>
    <cellStyle name="Linked Cells 5 4 2 2" xfId="11005"/>
    <cellStyle name="Linked Cells 5 4 3" xfId="11006"/>
    <cellStyle name="常规 37 3 3" xfId="11007"/>
    <cellStyle name="常规 42 3 3" xfId="11008"/>
    <cellStyle name="Linked Cells 5 4 3 2" xfId="11009"/>
    <cellStyle name="Linked Cells 5 4 4" xfId="11010"/>
    <cellStyle name="Linked Cells 5 5" xfId="11011"/>
    <cellStyle name="Linked Cells 5 5 2" xfId="11012"/>
    <cellStyle name="常规 38 2 3" xfId="11013"/>
    <cellStyle name="Linked Cells 5 5 2 2" xfId="11014"/>
    <cellStyle name="千位分隔 2 8" xfId="11015"/>
    <cellStyle name="Linked Cells 5 5 3" xfId="11016"/>
    <cellStyle name="常规 38 3 3" xfId="11017"/>
    <cellStyle name="Linked Cells 5 5 3 2" xfId="11018"/>
    <cellStyle name="千位分隔 3 8" xfId="11019"/>
    <cellStyle name="Linked Cells 5 5 4" xfId="11020"/>
    <cellStyle name="标题 3 5 2" xfId="11021"/>
    <cellStyle name="Linked Cells 5 6" xfId="11022"/>
    <cellStyle name="千位分隔 10 6" xfId="11023"/>
    <cellStyle name="Linked Cells 5 6 2 2" xfId="11024"/>
    <cellStyle name="标题 3 5 2 3" xfId="11025"/>
    <cellStyle name="Linked Cells 5 6 3" xfId="11026"/>
    <cellStyle name="千位分隔 11 6" xfId="11027"/>
    <cellStyle name="Linked Cells 5 6 3 2" xfId="11028"/>
    <cellStyle name="Linked Cells 5 6 4" xfId="11029"/>
    <cellStyle name="标题 3 5 3" xfId="11030"/>
    <cellStyle name="Linked Cells 5 7" xfId="11031"/>
    <cellStyle name="标题 3 5 3 2" xfId="11032"/>
    <cellStyle name="Linked Cells 5 7 2" xfId="11033"/>
    <cellStyle name="Linked Cells 5 7 2 2" xfId="11034"/>
    <cellStyle name="Linked Cells 5 7 3" xfId="11035"/>
    <cellStyle name="标题 3 5 4" xfId="11036"/>
    <cellStyle name="Linked Cells 5 8" xfId="11037"/>
    <cellStyle name="Linked Cells 5 8 2" xfId="11038"/>
    <cellStyle name="标题 3 5 5" xfId="11039"/>
    <cellStyle name="一般_1" xfId="11040"/>
    <cellStyle name="Linked Cells 5 9" xfId="11041"/>
    <cellStyle name="Linked Cells 6" xfId="11042"/>
    <cellStyle name="Linked Cells 6 11" xfId="11043"/>
    <cellStyle name="Linked Cells 6 11 2" xfId="11044"/>
    <cellStyle name="Linked Cells 6 12" xfId="11045"/>
    <cellStyle name="Linked Cells 6 12 2" xfId="11046"/>
    <cellStyle name="Linked Cells 6 13" xfId="11047"/>
    <cellStyle name="Linked Cells 6 13 2" xfId="11048"/>
    <cellStyle name="Linked Cells 6 14" xfId="11049"/>
    <cellStyle name="Linked Cells 6 15" xfId="11050"/>
    <cellStyle name="Linked Cells 6 20" xfId="11051"/>
    <cellStyle name="Linked Cells 6 16" xfId="11052"/>
    <cellStyle name="Linked Cells 6 21" xfId="11053"/>
    <cellStyle name="style2 15" xfId="11054"/>
    <cellStyle name="style2 20" xfId="11055"/>
    <cellStyle name="强调文字颜色 2 4 2" xfId="11056"/>
    <cellStyle name="Linked Cells 6 16 2" xfId="11057"/>
    <cellStyle name="Linked Cells 6 21 2" xfId="11058"/>
    <cellStyle name="RevList 2 2 5 2" xfId="11059"/>
    <cellStyle name="强调文字颜色 2 5" xfId="11060"/>
    <cellStyle name="Linked Cells 6 17" xfId="11061"/>
    <cellStyle name="Linked Cells 6 22" xfId="11062"/>
    <cellStyle name="Linked Cells 6 17 2" xfId="11063"/>
    <cellStyle name="Linked Cells 6 22 2" xfId="11064"/>
    <cellStyle name="Linked Cells 6 19" xfId="11065"/>
    <cellStyle name="计算 3 4 3" xfId="11066"/>
    <cellStyle name="Linked Cells 6 19 2" xfId="11067"/>
    <cellStyle name="Linked Cells 6 2" xfId="11068"/>
    <cellStyle name="Linked Cells 6 2 2" xfId="11069"/>
    <cellStyle name="Linked Cells 6 2 3" xfId="11070"/>
    <cellStyle name="Linked Cells 6 2 3 2" xfId="11071"/>
    <cellStyle name="Linked Cells 6 2 4" xfId="11072"/>
    <cellStyle name="常规 29 3 2 2" xfId="11073"/>
    <cellStyle name="常规 34 3 2 2" xfId="11074"/>
    <cellStyle name="Linked Cells 6 3 2 2" xfId="11075"/>
    <cellStyle name="Linked Cells 6 3 3 2" xfId="11076"/>
    <cellStyle name="Linked Cells 6 4 2" xfId="11077"/>
    <cellStyle name="Linked Cells 6 4 2 2" xfId="11078"/>
    <cellStyle name="公司标准表 2 5" xfId="11079"/>
    <cellStyle name="常规 4 2 10" xfId="11080"/>
    <cellStyle name="Linked Cells 6 4 3" xfId="11081"/>
    <cellStyle name="Linked Cells 6 4 3 2" xfId="11082"/>
    <cellStyle name="公司标准表 3 5" xfId="11083"/>
    <cellStyle name="Linked Cells 6 4 4" xfId="11084"/>
    <cellStyle name="Linked Cells 6 5" xfId="11085"/>
    <cellStyle name="Linked Cells 6 5 2" xfId="11086"/>
    <cellStyle name="Linked Cells 6 5 2 2" xfId="11087"/>
    <cellStyle name="Linked Cells 6 5 3" xfId="11088"/>
    <cellStyle name="Linked Cells 6 5 3 2" xfId="11089"/>
    <cellStyle name="Linked Cells 6 5 4" xfId="11090"/>
    <cellStyle name="标题 3 6 2 2" xfId="11091"/>
    <cellStyle name="Linked Cells 6 6 2" xfId="11092"/>
    <cellStyle name="Linked Cells 6 6 2 2" xfId="11093"/>
    <cellStyle name="标题 3 6 2 3" xfId="11094"/>
    <cellStyle name="Linked Cells 6 6 3" xfId="11095"/>
    <cellStyle name="Linked Cells 6 6 4" xfId="11096"/>
    <cellStyle name="标题 3 6 3 2" xfId="11097"/>
    <cellStyle name="Linked Cells 6 7 2" xfId="11098"/>
    <cellStyle name="输出 2 2 4" xfId="11099"/>
    <cellStyle name="Linked Cells 6 7 2 2" xfId="11100"/>
    <cellStyle name="输出 2 2 4 2" xfId="11101"/>
    <cellStyle name="Linked Cells 6 7 3" xfId="11102"/>
    <cellStyle name="输出 2 2 5" xfId="11103"/>
    <cellStyle name="Linked Cells 6 7 3 2" xfId="11104"/>
    <cellStyle name="输出 2 2 5 2" xfId="11105"/>
    <cellStyle name="Linked Cells 6 7 4" xfId="11106"/>
    <cellStyle name="输出 2 2 6" xfId="11107"/>
    <cellStyle name="标题 3 6 4" xfId="11108"/>
    <cellStyle name="Linked Cells 6 8" xfId="11109"/>
    <cellStyle name="Normal - Style1 17 2 2" xfId="11110"/>
    <cellStyle name="常规 2 2" xfId="11111"/>
    <cellStyle name="Linked Cells 6 8 2" xfId="11112"/>
    <cellStyle name="常规 2 2 2" xfId="11113"/>
    <cellStyle name="输出 2 3 4" xfId="11114"/>
    <cellStyle name="Linked Cells 6 8 2 2" xfId="11115"/>
    <cellStyle name="常规 2 2 2 2" xfId="11116"/>
    <cellStyle name="输出 2 3 4 2" xfId="11117"/>
    <cellStyle name="Linked Cells 6 8 3" xfId="11118"/>
    <cellStyle name="常规 2 2 3" xfId="11119"/>
    <cellStyle name="输出 2 3 5" xfId="11120"/>
    <cellStyle name="Linked Cells 6 8 3 2" xfId="11121"/>
    <cellStyle name="常规 2 2 3 2" xfId="11122"/>
    <cellStyle name="Linked Cells 6 8 4" xfId="11123"/>
    <cellStyle name="常规 2 2 4" xfId="11124"/>
    <cellStyle name="输出 2 3 6" xfId="11125"/>
    <cellStyle name="标题 3 6 5" xfId="11126"/>
    <cellStyle name="Linked Cells 6 9" xfId="11127"/>
    <cellStyle name="常规 2 3" xfId="11128"/>
    <cellStyle name="Linked Cells 6 9 2" xfId="11129"/>
    <cellStyle name="常规 2 3 2" xfId="11130"/>
    <cellStyle name="输出 2 4 4" xfId="11131"/>
    <cellStyle name="Percent [2] 2 17" xfId="11132"/>
    <cellStyle name="Linked Cells 6 9 2 2" xfId="11133"/>
    <cellStyle name="常规 2 3 2 2" xfId="11134"/>
    <cellStyle name="Linked Cells 6 9 3" xfId="11135"/>
    <cellStyle name="常规 2 3 3" xfId="11136"/>
    <cellStyle name="Linked Cells 7" xfId="11137"/>
    <cellStyle name="Linked Cells 7 10" xfId="11138"/>
    <cellStyle name="Normal - Style1 2 6 2" xfId="11139"/>
    <cellStyle name="Linked Cells 7 10 2" xfId="11140"/>
    <cellStyle name="Normal - Style1 2 6 2 2" xfId="11141"/>
    <cellStyle name="Linked Cells 7 11" xfId="11142"/>
    <cellStyle name="Normal - Style1 2 6 3" xfId="11143"/>
    <cellStyle name="PrePop Units (1) 2 2" xfId="11144"/>
    <cellStyle name="Linked Cells 7 3 3" xfId="11145"/>
    <cellStyle name="Linked Cells 7 4" xfId="11146"/>
    <cellStyle name="好_Sheet2 2" xfId="11147"/>
    <cellStyle name="Linked Cells 7 4 2" xfId="11148"/>
    <cellStyle name="好_Sheet2 2 2" xfId="11149"/>
    <cellStyle name="Linked Cells 7 4 2 2" xfId="11150"/>
    <cellStyle name="好_Sheet2 2 2 2" xfId="11151"/>
    <cellStyle name="Linked Cells 7 4 3" xfId="11152"/>
    <cellStyle name="Linked Cells 7 5" xfId="11153"/>
    <cellStyle name="好_Sheet2 3" xfId="11154"/>
    <cellStyle name="Linked Cells 7 5 2" xfId="11155"/>
    <cellStyle name="好_Sheet2 3 2" xfId="11156"/>
    <cellStyle name="常规 29 3" xfId="11157"/>
    <cellStyle name="常规 34 3" xfId="11158"/>
    <cellStyle name="Linked Cells 7 5 2 2" xfId="11159"/>
    <cellStyle name="千位分隔[0] 3 9" xfId="11160"/>
    <cellStyle name="Linked Cells 7 5 3" xfId="11161"/>
    <cellStyle name="Linked Cells 7 6 2 2" xfId="11162"/>
    <cellStyle name="Linked Cells 7 6 3" xfId="11163"/>
    <cellStyle name="Linked Cells 7 7" xfId="11164"/>
    <cellStyle name="Linked Cells 7 7 2" xfId="11165"/>
    <cellStyle name="输出 3 2 4" xfId="11166"/>
    <cellStyle name="PrePop Units (2)" xfId="11167"/>
    <cellStyle name="style2 14" xfId="11168"/>
    <cellStyle name="Linked Cells 7 7 2 2" xfId="11169"/>
    <cellStyle name="Linked Cells 7 7 3" xfId="11170"/>
    <cellStyle name="输出 3 2 5" xfId="11171"/>
    <cellStyle name="Linked Cells 7 8" xfId="11172"/>
    <cellStyle name="常规 3 2" xfId="11173"/>
    <cellStyle name="Linked Cells 7 8 2" xfId="11174"/>
    <cellStyle name="常规 3 2 2" xfId="11175"/>
    <cellStyle name="Linked Cells 7 8 2 2" xfId="11176"/>
    <cellStyle name="常规 3 2 2 2" xfId="11177"/>
    <cellStyle name="Linked Cells 7 8 3" xfId="11178"/>
    <cellStyle name="常规 3 2 3" xfId="11179"/>
    <cellStyle name="Linked Cells 8 2" xfId="11180"/>
    <cellStyle name="Linked Cells 8 2 2" xfId="11181"/>
    <cellStyle name="Linked Cells 8 2 3" xfId="11182"/>
    <cellStyle name="Linked Cells 8 3" xfId="11183"/>
    <cellStyle name="Linked Cells 8 3 2" xfId="11184"/>
    <cellStyle name="Linked Cells 8 3 2 2" xfId="11185"/>
    <cellStyle name="Linked Cells 8 3 3" xfId="11186"/>
    <cellStyle name="Linked Cells 8 4" xfId="11187"/>
    <cellStyle name="好_Sheet3 2" xfId="11188"/>
    <cellStyle name="Linked Cells 8 4 2" xfId="11189"/>
    <cellStyle name="好_Sheet3 2 2" xfId="11190"/>
    <cellStyle name="Linked Cells 8 4 2 2" xfId="11191"/>
    <cellStyle name="好_Sheet3 2 2 2" xfId="11192"/>
    <cellStyle name="Linked Cells 8 4 3" xfId="11193"/>
    <cellStyle name="Linked Cells 8 5" xfId="11194"/>
    <cellStyle name="好_Sheet3 3" xfId="11195"/>
    <cellStyle name="Linked Cells 8 5 2" xfId="11196"/>
    <cellStyle name="好_Sheet3 3 2" xfId="11197"/>
    <cellStyle name="Linked Cells 8 5 2 2" xfId="11198"/>
    <cellStyle name="标题 3 8 2" xfId="11199"/>
    <cellStyle name="Linked Cells 8 6" xfId="11200"/>
    <cellStyle name="好_Sheet3 4" xfId="11201"/>
    <cellStyle name="Linked Cells 8 6 2" xfId="11202"/>
    <cellStyle name="百分比 4 2 11" xfId="11203"/>
    <cellStyle name="Linked Cells 8 6 2 2" xfId="11204"/>
    <cellStyle name="Linked Cells 8 6 3" xfId="11205"/>
    <cellStyle name="Linked Cells 8 7" xfId="11206"/>
    <cellStyle name="差_035湖南省康普通信设备有限责任公司评估明细表" xfId="11207"/>
    <cellStyle name="注释 10 4" xfId="11208"/>
    <cellStyle name="Linked Cells 8 7 2" xfId="11209"/>
    <cellStyle name="Linked Cells 8 9" xfId="11210"/>
    <cellStyle name="常规 4 3" xfId="11211"/>
    <cellStyle name="Linked Cells 9 2" xfId="11212"/>
    <cellStyle name="Linked Cells 9 2 2" xfId="11213"/>
    <cellStyle name="ºó¼Ì³¬¼¶Á´½Ó" xfId="11214"/>
    <cellStyle name="Linked Cells 9 2 2 2" xfId="11215"/>
    <cellStyle name="Linked Cells 9 4 2 2" xfId="11216"/>
    <cellStyle name="好_Sheet4 2 2 2" xfId="11217"/>
    <cellStyle name="Linked Cells 9 4 3" xfId="11218"/>
    <cellStyle name="Linked Cells 9 5 2" xfId="11219"/>
    <cellStyle name="好_Sheet4 3 2" xfId="11220"/>
    <cellStyle name="Linked Cells 9 5 2 2" xfId="11221"/>
    <cellStyle name="Linked Cells 9 5 3" xfId="11222"/>
    <cellStyle name="Linked Cells 9 6 2" xfId="11223"/>
    <cellStyle name="Linked Cells 9 6 2 2" xfId="11224"/>
    <cellStyle name="Linked Cells 9 7" xfId="11225"/>
    <cellStyle name="Linked Cells 9 7 2" xfId="11226"/>
    <cellStyle name="Linked Cells 9 8" xfId="11227"/>
    <cellStyle name="常规 5 2" xfId="11228"/>
    <cellStyle name="Linked Cells 9 8 2" xfId="11229"/>
    <cellStyle name="常规 5 2 2" xfId="11230"/>
    <cellStyle name="Linked Cells 9 9" xfId="11231"/>
    <cellStyle name="常规 5 3" xfId="11232"/>
    <cellStyle name="main_input" xfId="11233"/>
    <cellStyle name="Percent[0] 17" xfId="11234"/>
    <cellStyle name="Milliers [0]_!!!GO" xfId="11235"/>
    <cellStyle name="常规 4 11 3 2 2" xfId="11236"/>
    <cellStyle name="Milliers_!!!GO" xfId="11237"/>
    <cellStyle name="好_山阴县安荣乡煤矿资产评估申报表 15" xfId="11238"/>
    <cellStyle name="好_山阴县安荣乡煤矿资产评估申报表 20" xfId="11239"/>
    <cellStyle name="Model 2" xfId="11240"/>
    <cellStyle name="Moeda_car" xfId="11241"/>
    <cellStyle name="Mon?aire [0]_!!!GO_1ip" xfId="11242"/>
    <cellStyle name="强调文字颜色 6 26" xfId="11243"/>
    <cellStyle name="强调文字颜色 6 31" xfId="11244"/>
    <cellStyle name="RevList 2 28 2" xfId="11245"/>
    <cellStyle name="Mon?aire_!!!GO_1te" xfId="11246"/>
    <cellStyle name="Moneda [0]_10 AVERIAS MASIVAS + ANT" xfId="11247"/>
    <cellStyle name="Monétaire_!!!GO" xfId="11248"/>
    <cellStyle name="Mon閠aire [0]_!!!GO" xfId="11249"/>
    <cellStyle name="Mon閠aire_!!!GO" xfId="11250"/>
    <cellStyle name="常规 5 11 5 2" xfId="11251"/>
    <cellStyle name="n_1028ERP明细估值(DCF)尽职调查表(金嗓子)_科宁公司（成本法）" xfId="11252"/>
    <cellStyle name="n_EVP3.01" xfId="11253"/>
    <cellStyle name="常规 8 19" xfId="11254"/>
    <cellStyle name="常规 8 24" xfId="11255"/>
    <cellStyle name="n_EVP3.01_附件5：评估、审计明细表（成本法）" xfId="11256"/>
    <cellStyle name="n_EVP3.01_科宁公司（成本法）" xfId="11257"/>
    <cellStyle name="n_GB MODEL 082803 V1" xfId="11258"/>
    <cellStyle name="强调文字颜色 1 29 2" xfId="11259"/>
    <cellStyle name="n_GB MODEL 082803 V1_附件5：评估、审计明细表（成本法）" xfId="11260"/>
    <cellStyle name="n_GB MODEL 082803 V1_科宁公司（成本法）" xfId="11261"/>
    <cellStyle name="千位分隔 2 2 4" xfId="11262"/>
    <cellStyle name="n_GB MODEL 083103 PRC  V3 w product mix change" xfId="11263"/>
    <cellStyle name="百分比 2 9" xfId="11264"/>
    <cellStyle name="常规 15 5" xfId="11265"/>
    <cellStyle name="n_GB MODEL 083103 PRC  V3 w product mix change_科宁公司（成本法）" xfId="11266"/>
    <cellStyle name="差 2 17" xfId="11267"/>
    <cellStyle name="差 2 22" xfId="11268"/>
    <cellStyle name="千位分隔 2 4 13" xfId="11269"/>
    <cellStyle name="n_GB model V5.2 0914" xfId="11270"/>
    <cellStyle name="差_山西煤炭进出口集团左权鑫顺煤业有限公司资产评估表_0270锡林郭勒公司资产评估表 4" xfId="11271"/>
    <cellStyle name="n_GB model V5.2 0914_科宁公司（成本法）" xfId="11272"/>
    <cellStyle name="常规 2 2 2 2 2 2 3 2 2" xfId="11273"/>
    <cellStyle name="n_GB model V7 0914" xfId="11274"/>
    <cellStyle name="n_GB model V7 0921" xfId="11275"/>
    <cellStyle name="n_附件5：评估、审计明细表（成本法）" xfId="11276"/>
    <cellStyle name="n_科宁公司（成本法）" xfId="11277"/>
    <cellStyle name="注释 2 18" xfId="11278"/>
    <cellStyle name="注释 2 23" xfId="11279"/>
    <cellStyle name="n_铝厂_附件5：评估、审计明细表（成本法）" xfId="11280"/>
    <cellStyle name="n_铝厂_科宁公司（成本法）" xfId="11281"/>
    <cellStyle name="n_铝厂现金流1122B_附件5：评估、审计明细表（成本法）" xfId="11282"/>
    <cellStyle name="标题 2 2 2 2" xfId="11283"/>
    <cellStyle name="n_铝厂现金流1125_附件5：评估、审计明细表（成本法）" xfId="11284"/>
    <cellStyle name="n_铝厂现金流1125_科宁公司（成本法）" xfId="11285"/>
    <cellStyle name="n_现金流_附件5：评估、审计明细表（成本法）" xfId="11286"/>
    <cellStyle name="n_现金流_科宁公司（成本法）" xfId="11287"/>
    <cellStyle name="Neg_S" xfId="11288"/>
    <cellStyle name="Neutral" xfId="11289"/>
    <cellStyle name="New Times Roman" xfId="11290"/>
    <cellStyle name="New Times Roman 2" xfId="11291"/>
    <cellStyle name="New Times Roman 2 2" xfId="11292"/>
    <cellStyle name="Next holiday" xfId="11293"/>
    <cellStyle name="Non défini 2" xfId="11294"/>
    <cellStyle name="Norm੎੎" xfId="11295"/>
    <cellStyle name="Normal - Style1" xfId="11296"/>
    <cellStyle name="Normal - Style1 10" xfId="11297"/>
    <cellStyle name="Normal - Style1 10 2" xfId="11298"/>
    <cellStyle name="Normal - Style1 10 3" xfId="11299"/>
    <cellStyle name="Normal - Style1 10 3 2" xfId="11300"/>
    <cellStyle name="Normal - Style1 10 4" xfId="11301"/>
    <cellStyle name="Normal - Style1 11" xfId="11302"/>
    <cellStyle name="Normal - Style1 11 2" xfId="11303"/>
    <cellStyle name="Normal - Style1 11 2 2" xfId="11304"/>
    <cellStyle name="Normal - Style1 11 3" xfId="11305"/>
    <cellStyle name="Special" xfId="11306"/>
    <cellStyle name="Normal - Style1 11 4" xfId="11307"/>
    <cellStyle name="Normal - Style1 12" xfId="11308"/>
    <cellStyle name="Normal - Style1 12 2" xfId="11309"/>
    <cellStyle name="Normal - Style1 12 2 2" xfId="11310"/>
    <cellStyle name="Normal - Style1 12 3" xfId="11311"/>
    <cellStyle name="Normal - Style1 12 4" xfId="11312"/>
    <cellStyle name="Normal - Style1 13" xfId="11313"/>
    <cellStyle name="千位分隔[0] 6 19" xfId="11314"/>
    <cellStyle name="Normal - Style1 13 2" xfId="11315"/>
    <cellStyle name="Normal - Style1 13 2 2" xfId="11316"/>
    <cellStyle name="Normal - Style1 13 3" xfId="11317"/>
    <cellStyle name="Normal - Style1 13 4" xfId="11318"/>
    <cellStyle name="Normal - Style1 14 2" xfId="11319"/>
    <cellStyle name="Normal - Style1 14 2 2" xfId="11320"/>
    <cellStyle name="Normal - Style1 14 3" xfId="11321"/>
    <cellStyle name="Normal - Style1 15" xfId="11322"/>
    <cellStyle name="Normal - Style1 20" xfId="11323"/>
    <cellStyle name="Normal - Style1 15 2" xfId="11324"/>
    <cellStyle name="Normal - Style1 20 2" xfId="11325"/>
    <cellStyle name="标题 1 6 4" xfId="11326"/>
    <cellStyle name="Normal - Style1 15 2 2" xfId="11327"/>
    <cellStyle name="Normal - Style1 16" xfId="11328"/>
    <cellStyle name="Normal - Style1 21" xfId="11329"/>
    <cellStyle name="Normal - Style1 16 2" xfId="11330"/>
    <cellStyle name="Normal - Style1 21 2" xfId="11331"/>
    <cellStyle name="好_鲲鹏房产测算表邵02 10" xfId="11332"/>
    <cellStyle name="标题 2 6 4" xfId="11333"/>
    <cellStyle name="Normal - Style1 16 2 2" xfId="11334"/>
    <cellStyle name="Normal - Style1 16 3" xfId="11335"/>
    <cellStyle name="好_鲲鹏房产测算表邵02 11" xfId="11336"/>
    <cellStyle name="好 10" xfId="11337"/>
    <cellStyle name="Normal - Style1 17 2" xfId="11338"/>
    <cellStyle name="Normal - Style1 22 2" xfId="11339"/>
    <cellStyle name="常规 2" xfId="11340"/>
    <cellStyle name="千位分隔 10 2 18" xfId="11341"/>
    <cellStyle name="Normal - Style1 18" xfId="11342"/>
    <cellStyle name="Normal - Style1 23" xfId="11343"/>
    <cellStyle name="Normal - Style1 19" xfId="11344"/>
    <cellStyle name="Normal - Style1 24" xfId="11345"/>
    <cellStyle name="Normal - Style1 2" xfId="11346"/>
    <cellStyle name="Normal - Style1 2 2" xfId="11347"/>
    <cellStyle name="Normal - Style1 2 2 2" xfId="11348"/>
    <cellStyle name="Normal - Style1 2 2 2 2" xfId="11349"/>
    <cellStyle name="Normal - Style1 2 2 2 2 2" xfId="11350"/>
    <cellStyle name="注释 5 25" xfId="11351"/>
    <cellStyle name="Normal - Style1 2 2 3" xfId="11352"/>
    <cellStyle name="Normal - Style1 2 2 3 2" xfId="11353"/>
    <cellStyle name="差 3 2 2 2 2" xfId="11354"/>
    <cellStyle name="Normal - Style1 2 2 5" xfId="11355"/>
    <cellStyle name="差 3 2 2 2 2 2" xfId="11356"/>
    <cellStyle name="Normal - Style1 2 2 5 2" xfId="11357"/>
    <cellStyle name="差 3 2 2 2 3" xfId="11358"/>
    <cellStyle name="强调文字颜色 3 2" xfId="11359"/>
    <cellStyle name="Normal - Style1 2 2 6" xfId="11360"/>
    <cellStyle name="Normal - Style1 2 2 6 2" xfId="11361"/>
    <cellStyle name="Normal - Style1 2 3" xfId="11362"/>
    <cellStyle name="Normal - Style1 2 3 2" xfId="11363"/>
    <cellStyle name="Normal - Style1 2 3 2 2" xfId="11364"/>
    <cellStyle name="Normal - Style1 2 3 3 2" xfId="11365"/>
    <cellStyle name="Normal - Style1 2 3 4" xfId="11366"/>
    <cellStyle name="Normal - Style1 2 4 2 2" xfId="11367"/>
    <cellStyle name="Normal - Style1 2 4 3" xfId="11368"/>
    <cellStyle name="Normal - Style1 2 4 4" xfId="11369"/>
    <cellStyle name="Normal - Style1 2 5" xfId="11370"/>
    <cellStyle name="Normal - Style1 2 5 2" xfId="11371"/>
    <cellStyle name="Normal - Style1 2 5 2 2" xfId="11372"/>
    <cellStyle name="Normal - Style1 2 5 3" xfId="11373"/>
    <cellStyle name="Normal - Style1 2 5 3 2" xfId="11374"/>
    <cellStyle name="Normal - Style1 2 5 4" xfId="11375"/>
    <cellStyle name="千位分隔 6 2 2" xfId="11376"/>
    <cellStyle name="Normal - Style1 2 6" xfId="11377"/>
    <cellStyle name="标题 4 5 2 2" xfId="11378"/>
    <cellStyle name="Normal - Style1 2 6 3 2" xfId="11379"/>
    <cellStyle name="Normal - Style1 2 6 4" xfId="11380"/>
    <cellStyle name="千位分隔 6 2 3" xfId="11381"/>
    <cellStyle name="Normal - Style1 2 7" xfId="11382"/>
    <cellStyle name="标题 4 5 2 3" xfId="11383"/>
    <cellStyle name="Normal - Style1 2 7 2" xfId="11384"/>
    <cellStyle name="Normal - Style1 2 8" xfId="11385"/>
    <cellStyle name="Normal - Style1 2 9" xfId="11386"/>
    <cellStyle name="Normal - Style1 2 9 2" xfId="11387"/>
    <cellStyle name="Normal - Style1 25" xfId="11388"/>
    <cellStyle name="Normal - Style1 30" xfId="11389"/>
    <cellStyle name="Normal - Style1 26" xfId="11390"/>
    <cellStyle name="Normal - Style1 31" xfId="11391"/>
    <cellStyle name="Normal - Style1 27" xfId="11392"/>
    <cellStyle name="Normal - Style1 32" xfId="11393"/>
    <cellStyle name="Normal - Style1 29" xfId="11394"/>
    <cellStyle name="Normal - Style1 3 2 2 2" xfId="11395"/>
    <cellStyle name="差_案例1-掘进机 2 2 2" xfId="11396"/>
    <cellStyle name="常规 42 5 2" xfId="11397"/>
    <cellStyle name="Normal - Style1 3 3" xfId="11398"/>
    <cellStyle name="差_案例1-掘进机 3" xfId="11399"/>
    <cellStyle name="Normal - Style1 3 3 2" xfId="11400"/>
    <cellStyle name="差_案例1-掘进机 3 2" xfId="11401"/>
    <cellStyle name="千位分隔 5 7" xfId="11402"/>
    <cellStyle name="Normal - Style1 3 3 2 2" xfId="11403"/>
    <cellStyle name="Normal - Style1 3 3 3" xfId="11404"/>
    <cellStyle name="Normal - Style1 3 4" xfId="11405"/>
    <cellStyle name="差_案例1-掘进机 4" xfId="11406"/>
    <cellStyle name="Normal - Style1 3 4 2" xfId="11407"/>
    <cellStyle name="差_案例1-掘进机 4 2" xfId="11408"/>
    <cellStyle name="Normal - Style1 3 4 2 2" xfId="11409"/>
    <cellStyle name="Normal - Style1 3 4 3" xfId="11410"/>
    <cellStyle name="差_案例1-掘进机 4 3" xfId="11411"/>
    <cellStyle name="Normal - Style1 3 5" xfId="11412"/>
    <cellStyle name="差_案例1-掘进机 5" xfId="11413"/>
    <cellStyle name="Normal - Style1 3 5 2" xfId="11414"/>
    <cellStyle name="差_案例1-掘进机 5 2" xfId="11415"/>
    <cellStyle name="Normal - Style1 3 5 2 2" xfId="11416"/>
    <cellStyle name="Normal - Style1 3 5 3" xfId="11417"/>
    <cellStyle name="差_案例1-掘进机 5 3" xfId="11418"/>
    <cellStyle name="Normal - Style1 3 6 2 2" xfId="11419"/>
    <cellStyle name="链接单元格 3 3" xfId="11420"/>
    <cellStyle name="Normal - Style1 3 7" xfId="11421"/>
    <cellStyle name="差_案例1-掘进机 7" xfId="11422"/>
    <cellStyle name="Normal - Style1 3 8" xfId="11423"/>
    <cellStyle name="差_案例1-掘进机 8" xfId="11424"/>
    <cellStyle name="Normal - Style1 4 3" xfId="11425"/>
    <cellStyle name="RevList 11 2 2" xfId="11426"/>
    <cellStyle name="Normal - Style1 4 3 2" xfId="11427"/>
    <cellStyle name="强调文字颜色 1 8 3" xfId="11428"/>
    <cellStyle name="Normal - Style1 4 3 3" xfId="11429"/>
    <cellStyle name="Normal - Style1 4 4" xfId="11430"/>
    <cellStyle name="Normal - Style1 4 4 2" xfId="11431"/>
    <cellStyle name="Normal - Style1 4 4 2 2" xfId="11432"/>
    <cellStyle name="Normal - Style1 4 4 3" xfId="11433"/>
    <cellStyle name="Normal - Style1 4 5" xfId="11434"/>
    <cellStyle name="Normal - Style1 4 5 2" xfId="11435"/>
    <cellStyle name="Normal - Style1 4 5 2 2" xfId="11436"/>
    <cellStyle name="Normal - Style1 4 5 3" xfId="11437"/>
    <cellStyle name="Normal - Style1 4 6" xfId="11438"/>
    <cellStyle name="Normal - Style1 4 6 2" xfId="11439"/>
    <cellStyle name="Normal - Style1 4 6 2 2" xfId="11440"/>
    <cellStyle name="Normal - Style1 4 6 3" xfId="11441"/>
    <cellStyle name="Normal - Style1 4 8" xfId="11442"/>
    <cellStyle name="Normal - Style1 4 8 2" xfId="11443"/>
    <cellStyle name="Normal - Style1 5 2 2" xfId="11444"/>
    <cellStyle name="强调文字颜色 2 7 3" xfId="11445"/>
    <cellStyle name="Normal - Style1 5 2 2 2" xfId="11446"/>
    <cellStyle name="Normal - Style1 5 2 3" xfId="11447"/>
    <cellStyle name="Normal - Style1 5 3 2" xfId="11448"/>
    <cellStyle name="常规 37" xfId="11449"/>
    <cellStyle name="常规 42" xfId="11450"/>
    <cellStyle name="强调文字颜色 2 8 3" xfId="11451"/>
    <cellStyle name="千位分隔[0] 6 8" xfId="11452"/>
    <cellStyle name="Normal - Style1 5 3 2 2" xfId="11453"/>
    <cellStyle name="常规 37 2" xfId="11454"/>
    <cellStyle name="常规 42 2" xfId="11455"/>
    <cellStyle name="Normal - Style1 5 3 3" xfId="11456"/>
    <cellStyle name="常规 38" xfId="11457"/>
    <cellStyle name="常规 43" xfId="11458"/>
    <cellStyle name="Normal - Style1 5 4" xfId="11459"/>
    <cellStyle name="Normal - Style1 5 4 2" xfId="11460"/>
    <cellStyle name="常规 87" xfId="11461"/>
    <cellStyle name="常规 92" xfId="11462"/>
    <cellStyle name="Normal - Style1 5 4 2 2" xfId="11463"/>
    <cellStyle name="Normal - Style1 5 4 3" xfId="11464"/>
    <cellStyle name="常规 88" xfId="11465"/>
    <cellStyle name="常规 93" xfId="11466"/>
    <cellStyle name="Normal - Style1 5 5" xfId="11467"/>
    <cellStyle name="Normal - Style1 5 5 2" xfId="11468"/>
    <cellStyle name="Normal - Style1 5 5 2 2" xfId="11469"/>
    <cellStyle name="Normal - Style1 5 5 3" xfId="11470"/>
    <cellStyle name="Normal - Style1 5 6" xfId="11471"/>
    <cellStyle name="Normal - Style1 5 6 2" xfId="11472"/>
    <cellStyle name="Normal - Style1 5 6 2 2" xfId="11473"/>
    <cellStyle name="千位分隔 2 12" xfId="11474"/>
    <cellStyle name="Normal - Style1 5 6 3" xfId="11475"/>
    <cellStyle name="Normal - Style1 5 7" xfId="11476"/>
    <cellStyle name="Normal - Style1 5 7 2" xfId="11477"/>
    <cellStyle name="Tickmark" xfId="11478"/>
    <cellStyle name="常规 10 2 2" xfId="11479"/>
    <cellStyle name="强调文字颜色 4 2 19" xfId="11480"/>
    <cellStyle name="Normal - Style1 5 8" xfId="11481"/>
    <cellStyle name="常规 10 2 2 2" xfId="11482"/>
    <cellStyle name="Normal - Style1 5 8 2" xfId="11483"/>
    <cellStyle name="样式 1 4" xfId="11484"/>
    <cellStyle name="常规 2 14 3" xfId="11485"/>
    <cellStyle name="Normal - Style1 6 2 2" xfId="11486"/>
    <cellStyle name="千位分隔 2 15" xfId="11487"/>
    <cellStyle name="千位分隔 2 20" xfId="11488"/>
    <cellStyle name="强调文字颜色 3 7 3" xfId="11489"/>
    <cellStyle name="Normal - Style1 6 2 2 2" xfId="11490"/>
    <cellStyle name="千位分隔 2 15 2" xfId="11491"/>
    <cellStyle name="Normal - Style1 6 2 3" xfId="11492"/>
    <cellStyle name="千位分隔 2 16" xfId="11493"/>
    <cellStyle name="千位分隔 2 21" xfId="11494"/>
    <cellStyle name="Normal - Style1 7 2" xfId="11495"/>
    <cellStyle name="Normal - Style1 7 2 3" xfId="11496"/>
    <cellStyle name="千位分隔 7 16" xfId="11497"/>
    <cellStyle name="千位分隔 7 21" xfId="11498"/>
    <cellStyle name="常规 10 4 2 2" xfId="11499"/>
    <cellStyle name="Normal - Style1 7 8 2" xfId="11500"/>
    <cellStyle name="Normal - Style1 8 2" xfId="11501"/>
    <cellStyle name="Normal - Style1 8 2 2" xfId="11502"/>
    <cellStyle name="强调文字颜色 5 7 3" xfId="11503"/>
    <cellStyle name="样式 1 4 5" xfId="11504"/>
    <cellStyle name="Normal - Style1 8 2 2 2" xfId="11505"/>
    <cellStyle name="Normal - Style1 8 2 3" xfId="11506"/>
    <cellStyle name="Normal - Style1 8 6 2 2" xfId="11507"/>
    <cellStyle name="Normal - Style1 8 6 3" xfId="11508"/>
    <cellStyle name="强调文字颜色 2 4 2 2 2" xfId="11509"/>
    <cellStyle name="Normal - Style1 8 7 2" xfId="11510"/>
    <cellStyle name="常规 10 5 3" xfId="11511"/>
    <cellStyle name="Normal - Style1 8 9" xfId="11512"/>
    <cellStyle name="Normal - Style1 9 2" xfId="11513"/>
    <cellStyle name="Normal - Style1 9 2 2" xfId="11514"/>
    <cellStyle name="强调文字颜色 6 7 3" xfId="11515"/>
    <cellStyle name="Normal - Style1 9 2 2 2" xfId="11516"/>
    <cellStyle name="RevList 4 19" xfId="11517"/>
    <cellStyle name="Normal - Style1 9 4 3" xfId="11518"/>
    <cellStyle name="适中 2 7" xfId="11519"/>
    <cellStyle name="Normal - Style1 9 5 2 2" xfId="11520"/>
    <cellStyle name="适中 3 6 2" xfId="11521"/>
    <cellStyle name="Normal - Style1 9 5 3" xfId="11522"/>
    <cellStyle name="适中 3 7" xfId="11523"/>
    <cellStyle name="Normal - Style1 9 6 2" xfId="11524"/>
    <cellStyle name="适中 4 6" xfId="11525"/>
    <cellStyle name="Normal - Style1 9 6 2 2" xfId="11526"/>
    <cellStyle name="Normal - Style1 9 6 3" xfId="11527"/>
    <cellStyle name="强调文字颜色 2 4 3 2 2" xfId="11528"/>
    <cellStyle name="适中 4 7" xfId="11529"/>
    <cellStyle name="常规 10 6 2" xfId="11530"/>
    <cellStyle name="Normal - Style1 9 8" xfId="11531"/>
    <cellStyle name="常规 10 6 2 2" xfId="11532"/>
    <cellStyle name="Normal - Style1 9 8 2" xfId="11533"/>
    <cellStyle name="适中 6 6" xfId="11534"/>
    <cellStyle name="常规 10 6 3" xfId="11535"/>
    <cellStyle name="Normal - Style1 9 9" xfId="11536"/>
    <cellStyle name="Normal$" xfId="11537"/>
    <cellStyle name="t_现金流" xfId="11538"/>
    <cellStyle name="千位分隔 2 11" xfId="11539"/>
    <cellStyle name="Normal_ rislugp" xfId="11540"/>
    <cellStyle name="Normal_Sheet1_Valuer report" xfId="11541"/>
    <cellStyle name="normal1" xfId="11542"/>
    <cellStyle name="normal1$" xfId="11543"/>
    <cellStyle name="计算 5 2 3" xfId="11544"/>
    <cellStyle name="normal12" xfId="11545"/>
    <cellStyle name="常规 7 5 2 2" xfId="11546"/>
    <cellStyle name="normal1R" xfId="11547"/>
    <cellStyle name="Normal2" xfId="11548"/>
    <cellStyle name="Note" xfId="11549"/>
    <cellStyle name="Ø›ŽÅ_SCWHX012" xfId="11550"/>
    <cellStyle name="Œ…‹æØ‚è_Region Orders (2)" xfId="11551"/>
    <cellStyle name="oft Excel]_x000d__x000a_Comment=open=/f ‚ðw’è‚·‚é‚ÆAƒ†[ƒU[’è‹`ŠÖ”‚ðŠÖ”“\‚è•t‚¯‚Ìˆê——‚É“o˜^‚·‚é‚±‚Æ‚ª‚Å‚«‚Ü‚·B_x000d__x000a_Maximized 2" xfId="11552"/>
    <cellStyle name="常规 42 6 2" xfId="11553"/>
    <cellStyle name="oft Excel]_x000d__x000a_Comment=open=/f ‚ðw’è‚·‚é‚ÆAƒ†[ƒU[’è‹`ŠÖ”‚ðŠÖ”“\‚è•t‚¯‚Ìˆê——‚É“o˜^‚·‚é‚±‚Æ‚ª‚Å‚«‚Ü‚·B_x000d__x000a_Maximized 2 2" xfId="11554"/>
    <cellStyle name="常规 42 6 2 2" xfId="11555"/>
    <cellStyle name="Ohne F" xfId="11556"/>
    <cellStyle name="检查单元格 6 2 3" xfId="11557"/>
    <cellStyle name="Output Amounts" xfId="11558"/>
    <cellStyle name="per.style 2" xfId="11559"/>
    <cellStyle name="per.style 2 2" xfId="11560"/>
    <cellStyle name="Percent (0)" xfId="11561"/>
    <cellStyle name="Percent (0) 2" xfId="11562"/>
    <cellStyle name="常规 5 4 7" xfId="11563"/>
    <cellStyle name="Percent (0) 2 2" xfId="11564"/>
    <cellStyle name="常规 5 4 7 2" xfId="11565"/>
    <cellStyle name="输出 14" xfId="11566"/>
    <cellStyle name="Percent (0) 3" xfId="11567"/>
    <cellStyle name="常规 5 4 8" xfId="11568"/>
    <cellStyle name="Percent [0%] 12" xfId="11569"/>
    <cellStyle name="Percent [0%] 13" xfId="11570"/>
    <cellStyle name="Percent [0%] 14" xfId="11571"/>
    <cellStyle name="Percent [0%] 16" xfId="11572"/>
    <cellStyle name="Percent [0%] 21" xfId="11573"/>
    <cellStyle name="Percent [0%] 17" xfId="11574"/>
    <cellStyle name="Percent [0%] 18" xfId="11575"/>
    <cellStyle name="Percent [0%] 19" xfId="11576"/>
    <cellStyle name="Percent [0%] 2" xfId="11577"/>
    <cellStyle name="Percent [0%] 2 10" xfId="11578"/>
    <cellStyle name="强调文字颜色 3 3 3 3" xfId="11579"/>
    <cellStyle name="Percent [0%] 2 11" xfId="11580"/>
    <cellStyle name="Percent [0%] 2 12" xfId="11581"/>
    <cellStyle name="Percent [0%] 2 14" xfId="11582"/>
    <cellStyle name="Percent [0%] 2 15" xfId="11583"/>
    <cellStyle name="Percent [0%] 2 20" xfId="11584"/>
    <cellStyle name="Percent [0%] 2 16" xfId="11585"/>
    <cellStyle name="Percent [0%] 2 21" xfId="11586"/>
    <cellStyle name="Percent [0%] 2 19" xfId="11587"/>
    <cellStyle name="Percent [0%] 2 2" xfId="11588"/>
    <cellStyle name="强调文字颜色 1 2 3 3" xfId="11589"/>
    <cellStyle name="Percent [0%] 2 2 2" xfId="11590"/>
    <cellStyle name="常规 2 4 6" xfId="11591"/>
    <cellStyle name="Percent [0%] 2 2 3" xfId="11592"/>
    <cellStyle name="Percent [0%] 2 3" xfId="11593"/>
    <cellStyle name="强调文字颜色 1 2 3 4" xfId="11594"/>
    <cellStyle name="Percent [0%] 2 4" xfId="11595"/>
    <cellStyle name="强调文字颜色 1 2 3 5" xfId="11596"/>
    <cellStyle name="Percent [0%] 2 5" xfId="11597"/>
    <cellStyle name="好_主要设备询价表（塔城） 10" xfId="11598"/>
    <cellStyle name="Percent [0%] 2 6" xfId="11599"/>
    <cellStyle name="借出原因 2" xfId="11600"/>
    <cellStyle name="好_主要设备询价表（塔城） 12" xfId="11601"/>
    <cellStyle name="Percent [0%] 2 8" xfId="11602"/>
    <cellStyle name="好_主要设备询价表（塔城） 13" xfId="11603"/>
    <cellStyle name="Percent [0%] 2 9" xfId="11604"/>
    <cellStyle name="Percent [0%] 4" xfId="11605"/>
    <cellStyle name="Percent [0%] 5" xfId="11606"/>
    <cellStyle name="Percent [0%] 6" xfId="11607"/>
    <cellStyle name="Percent [0%] 7" xfId="11608"/>
    <cellStyle name="Percent [0%] 8" xfId="11609"/>
    <cellStyle name="Percent [0.00%] 10" xfId="11610"/>
    <cellStyle name="Percent [0.00%] 11" xfId="11611"/>
    <cellStyle name="Percent [0.00%] 15" xfId="11612"/>
    <cellStyle name="Percent [0.00%] 20" xfId="11613"/>
    <cellStyle name="Percent [0.00%] 16" xfId="11614"/>
    <cellStyle name="Percent [0.00%] 21" xfId="11615"/>
    <cellStyle name="Percent [0.00%] 17" xfId="11616"/>
    <cellStyle name="Percent [0.00%] 18" xfId="11617"/>
    <cellStyle name="常规 12 8 2" xfId="11618"/>
    <cellStyle name="强调文字颜色 3 10" xfId="11619"/>
    <cellStyle name="Percent [0.00%] 19" xfId="11620"/>
    <cellStyle name="RevList 2 9 2" xfId="11621"/>
    <cellStyle name="强调文字颜色 3 11" xfId="11622"/>
    <cellStyle name="Percent [0.00%] 2 10" xfId="11623"/>
    <cellStyle name="Percent [0.00%] 2 11" xfId="11624"/>
    <cellStyle name="Percent [0.00%] 2 16" xfId="11625"/>
    <cellStyle name="Percent [0.00%] 2 21" xfId="11626"/>
    <cellStyle name="Percent [0.00%] 2 17" xfId="11627"/>
    <cellStyle name="Percent [0.00%] 2 19" xfId="11628"/>
    <cellStyle name="Percent [0.00%] 2 2 2" xfId="11629"/>
    <cellStyle name="Percent [0.00%] 2 2 3" xfId="11630"/>
    <cellStyle name="常规 2 3 13" xfId="11631"/>
    <cellStyle name="Percent [0.00%] 2 3" xfId="11632"/>
    <cellStyle name="Percent [0.00%] 2 4" xfId="11633"/>
    <cellStyle name="Percent [0.00%] 2 5" xfId="11634"/>
    <cellStyle name="常规 5 11 2 2" xfId="11635"/>
    <cellStyle name="Percent [0.00%] 2 6" xfId="11636"/>
    <cellStyle name="Percent [0.00%] 2 9" xfId="11637"/>
    <cellStyle name="Percent [0.00%] 6" xfId="11638"/>
    <cellStyle name="Percent [0] 2" xfId="11639"/>
    <cellStyle name="表标题" xfId="11640"/>
    <cellStyle name="Percent [0] 2 2" xfId="11641"/>
    <cellStyle name="表标题 2" xfId="11642"/>
    <cellStyle name="Percent [00]" xfId="11643"/>
    <cellStyle name="Percent [00] 2" xfId="11644"/>
    <cellStyle name="Percent [00] 2 2" xfId="11645"/>
    <cellStyle name="Percent [00] 3" xfId="11646"/>
    <cellStyle name="Percent [2]" xfId="11647"/>
    <cellStyle name="Percent [2] 10" xfId="11648"/>
    <cellStyle name="Percent [2] 11" xfId="11649"/>
    <cellStyle name="Percent [2] 12" xfId="11650"/>
    <cellStyle name="Percent [2] 13" xfId="11651"/>
    <cellStyle name="适中 3 3 2" xfId="11652"/>
    <cellStyle name="Percent [2] 14" xfId="11653"/>
    <cellStyle name="适中 3 3 3" xfId="11654"/>
    <cellStyle name="Percent [2] 16" xfId="11655"/>
    <cellStyle name="Percent [2] 21" xfId="11656"/>
    <cellStyle name="Percent [2] 17" xfId="11657"/>
    <cellStyle name="Percent [2] 22" xfId="11658"/>
    <cellStyle name="Percent [2] 18" xfId="11659"/>
    <cellStyle name="Percent [2] 23" xfId="11660"/>
    <cellStyle name="Percent [2] 19" xfId="11661"/>
    <cellStyle name="Percent [2] 24" xfId="11662"/>
    <cellStyle name="Percent [2] 2" xfId="11663"/>
    <cellStyle name="Percent [2] 2 12" xfId="11664"/>
    <cellStyle name="Percent [2] 2 13" xfId="11665"/>
    <cellStyle name="Percent [2] 2 14" xfId="11666"/>
    <cellStyle name="常规 2 3 2 3" xfId="11667"/>
    <cellStyle name="Percent [2] 2 18" xfId="11668"/>
    <cellStyle name="常规 2 3 2 4" xfId="11669"/>
    <cellStyle name="Percent [2] 2 19" xfId="11670"/>
    <cellStyle name="公司标准表 8 2 2 2" xfId="11671"/>
    <cellStyle name="Percent [2] 2 2 3" xfId="11672"/>
    <cellStyle name="Percent [2] 7" xfId="11673"/>
    <cellStyle name="Percent [2] 2 2 4" xfId="11674"/>
    <cellStyle name="Percent [2] 8" xfId="11675"/>
    <cellStyle name="Percent [2] 2 4" xfId="11676"/>
    <cellStyle name="Percent [2] 2 9" xfId="11677"/>
    <cellStyle name="Percent [2] 25" xfId="11678"/>
    <cellStyle name="Percent [2] 3" xfId="11679"/>
    <cellStyle name="RevList 5 11 2" xfId="11680"/>
    <cellStyle name="Percent [2] 5" xfId="11681"/>
    <cellStyle name="Percent [2] 5 2" xfId="11682"/>
    <cellStyle name="Percent [2] 5 3" xfId="11683"/>
    <cellStyle name="Percent [2] 5 4" xfId="11684"/>
    <cellStyle name="Percent [2] 9" xfId="11685"/>
    <cellStyle name="Percent[0]" xfId="11686"/>
    <cellStyle name="Percent[0] 16" xfId="11687"/>
    <cellStyle name="Percent[0] 21" xfId="11688"/>
    <cellStyle name="Percent[0] 18" xfId="11689"/>
    <cellStyle name="Percent[0] 19" xfId="11690"/>
    <cellStyle name="Percent[0] 2 17" xfId="11691"/>
    <cellStyle name="Percent[0] 2 18" xfId="11692"/>
    <cellStyle name="Percent[0] 2 19" xfId="11693"/>
    <cellStyle name="Percent[0] 2 6" xfId="11694"/>
    <cellStyle name="Percent[0] 2 7" xfId="11695"/>
    <cellStyle name="Percent[0] 2 8" xfId="11696"/>
    <cellStyle name="Percent[0] 9" xfId="11697"/>
    <cellStyle name="Percent[2]" xfId="11698"/>
    <cellStyle name="Percent[2] 10" xfId="11699"/>
    <cellStyle name="Percent[2] 12" xfId="11700"/>
    <cellStyle name="差_华阳底稿（黄）" xfId="11701"/>
    <cellStyle name="Percent[2] 13" xfId="11702"/>
    <cellStyle name="注释 6 9 2" xfId="11703"/>
    <cellStyle name="Percent[2] 14" xfId="11704"/>
    <cellStyle name="差_Sheet2 2 2" xfId="11705"/>
    <cellStyle name="差_神华香港公司参股七家风电公司评估进场时间计划及联系人名单 2" xfId="11706"/>
    <cellStyle name="Percent[2] 15" xfId="11707"/>
    <cellStyle name="Percent[2] 20" xfId="11708"/>
    <cellStyle name="差_神华香港公司参股七家风电公司评估进场时间计划及联系人名单 3" xfId="11709"/>
    <cellStyle name="Percent[2] 16" xfId="11710"/>
    <cellStyle name="Percent[2] 21" xfId="11711"/>
    <cellStyle name="差_神华香港公司参股七家风电公司评估进场时间计划及联系人名单 4" xfId="11712"/>
    <cellStyle name="Percent[2] 17" xfId="11713"/>
    <cellStyle name="差_神华香港公司参股七家风电公司评估进场时间计划及联系人名单 5" xfId="11714"/>
    <cellStyle name="Percent[2] 18" xfId="11715"/>
    <cellStyle name="差_神华香港公司参股七家风电公司评估进场时间计划及联系人名单 6" xfId="11716"/>
    <cellStyle name="Percent[2] 19" xfId="11717"/>
    <cellStyle name="好_仙桃-田" xfId="11718"/>
    <cellStyle name="Percent[2] 2" xfId="11719"/>
    <cellStyle name="Percent[2] 2 15" xfId="11720"/>
    <cellStyle name="Percent[2] 2 20" xfId="11721"/>
    <cellStyle name="Percent[2] 2 16" xfId="11722"/>
    <cellStyle name="Percent[2] 2 21" xfId="11723"/>
    <cellStyle name="Percent[2] 2 17" xfId="11724"/>
    <cellStyle name="PSDec 2" xfId="11725"/>
    <cellStyle name="Percent[2] 2 18" xfId="11726"/>
    <cellStyle name="PSDec 3" xfId="11727"/>
    <cellStyle name="常规 6 2 2 10" xfId="11728"/>
    <cellStyle name="好_山西煤炭进出口集团左权鑫顺煤业有限公司资产评估表 2 4" xfId="11729"/>
    <cellStyle name="Percent[2] 2 2" xfId="11730"/>
    <cellStyle name="常规 6 2 2 11" xfId="11731"/>
    <cellStyle name="Percent[2] 2 3" xfId="11732"/>
    <cellStyle name="常规 6 2 2 12" xfId="11733"/>
    <cellStyle name="Percent[2] 2 4" xfId="11734"/>
    <cellStyle name="常规 6 2 2 13" xfId="11735"/>
    <cellStyle name="Percent[2] 2 5" xfId="11736"/>
    <cellStyle name="常规 6 2 2 14" xfId="11737"/>
    <cellStyle name="Percent[2] 2 6" xfId="11738"/>
    <cellStyle name="常规 6 2 2 15" xfId="11739"/>
    <cellStyle name="常规 6 2 2 20" xfId="11740"/>
    <cellStyle name="注释 5 7 2" xfId="11741"/>
    <cellStyle name="Percent[2] 2 7" xfId="11742"/>
    <cellStyle name="常规 6 2 2 16" xfId="11743"/>
    <cellStyle name="常规 6 2 2 21" xfId="11744"/>
    <cellStyle name="Percent[2] 2 8" xfId="11745"/>
    <cellStyle name="Percent[2] 4 2" xfId="11746"/>
    <cellStyle name="Percent[2] 5" xfId="11747"/>
    <cellStyle name="Percent[2] 7" xfId="11748"/>
    <cellStyle name="标题 2 2 5 2" xfId="11749"/>
    <cellStyle name="Percent[2] 8" xfId="11750"/>
    <cellStyle name="标题 2 2 5 3" xfId="11751"/>
    <cellStyle name="Percent[2] 9" xfId="11752"/>
    <cellStyle name="percentr" xfId="11753"/>
    <cellStyle name="Pourcentage_pldt" xfId="11754"/>
    <cellStyle name="常规 5 2 5" xfId="11755"/>
    <cellStyle name="Prefilled" xfId="11756"/>
    <cellStyle name="样式 1" xfId="11757"/>
    <cellStyle name="Prefilled 2" xfId="11758"/>
    <cellStyle name="差_鲲鹏房产测算表邵02" xfId="11759"/>
    <cellStyle name="样式 1 2" xfId="11760"/>
    <cellStyle name="PrePop Currency (2) 2" xfId="11761"/>
    <cellStyle name="PrePop Currency (2) 2 2" xfId="11762"/>
    <cellStyle name="千位分隔 10 2 16" xfId="11763"/>
    <cellStyle name="千位分隔 10 2 21" xfId="11764"/>
    <cellStyle name="注释 9 5 4" xfId="11765"/>
    <cellStyle name="PrePop Units (2) 2" xfId="11766"/>
    <cellStyle name="pricing" xfId="11767"/>
    <cellStyle name="差_山阴县安荣乡煤矿资产评估申报表_0270锡林郭勒公司资产评估表 3" xfId="11768"/>
    <cellStyle name="常规 3 8 2" xfId="11769"/>
    <cellStyle name="PSChar" xfId="11770"/>
    <cellStyle name="PSChar 2 10" xfId="11771"/>
    <cellStyle name="PSChar 2 11" xfId="11772"/>
    <cellStyle name="PSChar 2 12" xfId="11773"/>
    <cellStyle name="强调文字颜色 5 3 2 2 3 2" xfId="11774"/>
    <cellStyle name="PSChar 2 13" xfId="11775"/>
    <cellStyle name="PSChar 2 14" xfId="11776"/>
    <cellStyle name="PSChar 2 15" xfId="11777"/>
    <cellStyle name="PSChar 2 20" xfId="11778"/>
    <cellStyle name="PSChar 2 16" xfId="11779"/>
    <cellStyle name="PSChar 2 21" xfId="11780"/>
    <cellStyle name="注释 5 6 3 2" xfId="11781"/>
    <cellStyle name="PSChar 2 18" xfId="11782"/>
    <cellStyle name="计算 25 2" xfId="11783"/>
    <cellStyle name="计算 30 2" xfId="11784"/>
    <cellStyle name="PSChar 2 19" xfId="11785"/>
    <cellStyle name="PSChar 2 2" xfId="11786"/>
    <cellStyle name="PSChar 2 2 2" xfId="11787"/>
    <cellStyle name="PSChar 2 3" xfId="11788"/>
    <cellStyle name="PSChar 2 4" xfId="11789"/>
    <cellStyle name="PSChar 2 5" xfId="11790"/>
    <cellStyle name="PSChar 2 6" xfId="11791"/>
    <cellStyle name="常规 13 5 2" xfId="11792"/>
    <cellStyle name="PSChar 2 8" xfId="11793"/>
    <cellStyle name="常规 3 8 2 3" xfId="11794"/>
    <cellStyle name="PSChar 3" xfId="11795"/>
    <cellStyle name="Thousands 2 12" xfId="11796"/>
    <cellStyle name="常规 3 8 2 3 2" xfId="11797"/>
    <cellStyle name="PSChar 3 2" xfId="11798"/>
    <cellStyle name="PSChar 3 2 2" xfId="11799"/>
    <cellStyle name="常规 3 8 2 4" xfId="11800"/>
    <cellStyle name="PSChar 4" xfId="11801"/>
    <cellStyle name="注释 2 4 3 2" xfId="11802"/>
    <cellStyle name="PSChar 5 2" xfId="11803"/>
    <cellStyle name="注释 5 3 6" xfId="11804"/>
    <cellStyle name="PSDate" xfId="11805"/>
    <cellStyle name="PSDate 2" xfId="11806"/>
    <cellStyle name="PSDate 2 2" xfId="11807"/>
    <cellStyle name="PSDate 3" xfId="11808"/>
    <cellStyle name="PSDec" xfId="11809"/>
    <cellStyle name="PSDec 2 2" xfId="11810"/>
    <cellStyle name="RevList 5 3 2 2" xfId="11811"/>
    <cellStyle name="常规 20 2 3 2" xfId="11812"/>
    <cellStyle name="PSHeading 2" xfId="11813"/>
    <cellStyle name="PSInt 2 2" xfId="11814"/>
    <cellStyle name="PSSpacer" xfId="11815"/>
    <cellStyle name="常规 2 7 19" xfId="11816"/>
    <cellStyle name="Rates" xfId="11817"/>
    <cellStyle name="realtime" xfId="11818"/>
    <cellStyle name="Red" xfId="11819"/>
    <cellStyle name="result" xfId="11820"/>
    <cellStyle name="RevList" xfId="11821"/>
    <cellStyle name="RevList 10" xfId="11822"/>
    <cellStyle name="RevList 10 3" xfId="11823"/>
    <cellStyle name="RevList 11" xfId="11824"/>
    <cellStyle name="RevList 11 2" xfId="11825"/>
    <cellStyle name="RevList 12 2 2" xfId="11826"/>
    <cellStyle name="千位分隔[0] 2" xfId="11827"/>
    <cellStyle name="RevList 12 3" xfId="11828"/>
    <cellStyle name="RevList 12 3 2" xfId="11829"/>
    <cellStyle name="RevList 13 2 2" xfId="11830"/>
    <cellStyle name="RevList 13 3" xfId="11831"/>
    <cellStyle name="链接单元格 2 3 2 2" xfId="11832"/>
    <cellStyle name="RevList 14 2 2" xfId="11833"/>
    <cellStyle name="RevList 14 3" xfId="11834"/>
    <cellStyle name="RevList 14 4" xfId="11835"/>
    <cellStyle name="RevList 15 4" xfId="11836"/>
    <cellStyle name="RevList 16 3" xfId="11837"/>
    <cellStyle name="RevList 17 2 2" xfId="11838"/>
    <cellStyle name="百分比 8 10" xfId="11839"/>
    <cellStyle name="RevList 18 2 2" xfId="11840"/>
    <cellStyle name="RevList 18 3" xfId="11841"/>
    <cellStyle name="RevList 19" xfId="11842"/>
    <cellStyle name="RevList 24" xfId="11843"/>
    <cellStyle name="RevList 9 6 3" xfId="11844"/>
    <cellStyle name="RevList 19 2" xfId="11845"/>
    <cellStyle name="RevList 24 2" xfId="11846"/>
    <cellStyle name="RevList 19 3" xfId="11847"/>
    <cellStyle name="RevList 2 10" xfId="11848"/>
    <cellStyle name="常规 9 9" xfId="11849"/>
    <cellStyle name="RevList 2 10 2" xfId="11850"/>
    <cellStyle name="RevList 2 11" xfId="11851"/>
    <cellStyle name="强调文字颜色 5 4 3 2 2" xfId="11852"/>
    <cellStyle name="RevList 2 11 2" xfId="11853"/>
    <cellStyle name="RevList 2 12" xfId="11854"/>
    <cellStyle name="警告文本 4 2 2" xfId="11855"/>
    <cellStyle name="RevList 2 13" xfId="11856"/>
    <cellStyle name="警告文本 4 2 2 2" xfId="11857"/>
    <cellStyle name="RevList 2 13 2" xfId="11858"/>
    <cellStyle name="t_铝厂现金流1125" xfId="11859"/>
    <cellStyle name="警告文本 4 2 3" xfId="11860"/>
    <cellStyle name="RevList 2 14" xfId="11861"/>
    <cellStyle name="RevList 2 14 2" xfId="11862"/>
    <cellStyle name="好_娄娄沟房屋及构筑物照片 7" xfId="11863"/>
    <cellStyle name="警告文本 4 2 4" xfId="11864"/>
    <cellStyle name="RevList 2 15" xfId="11865"/>
    <cellStyle name="RevList 2 20" xfId="11866"/>
    <cellStyle name="RevList 2 15 2" xfId="11867"/>
    <cellStyle name="RevList 2 20 2" xfId="11868"/>
    <cellStyle name="RevList 2 16 2" xfId="11869"/>
    <cellStyle name="RevList 2 21 2" xfId="11870"/>
    <cellStyle name="常规 11 3 2 5" xfId="11871"/>
    <cellStyle name="常规 26" xfId="11872"/>
    <cellStyle name="常规 31" xfId="11873"/>
    <cellStyle name="RevList 2 17 2" xfId="11874"/>
    <cellStyle name="RevList 2 22 2" xfId="11875"/>
    <cellStyle name="常规 76" xfId="11876"/>
    <cellStyle name="常规 81" xfId="11877"/>
    <cellStyle name="RevList 2 18" xfId="11878"/>
    <cellStyle name="RevList 2 23" xfId="11879"/>
    <cellStyle name="RevList 2 19" xfId="11880"/>
    <cellStyle name="RevList 2 24" xfId="11881"/>
    <cellStyle name="好_主要设备询价表（塔城） 2 2" xfId="11882"/>
    <cellStyle name="RevList 2 2" xfId="11883"/>
    <cellStyle name="好_附件10：主要设备询价表" xfId="11884"/>
    <cellStyle name="RevList 2 2 2" xfId="11885"/>
    <cellStyle name="常规 2 2 2 2 5" xfId="11886"/>
    <cellStyle name="好_附件10：主要设备询价表 2" xfId="11887"/>
    <cellStyle name="RevList 2 2 2 2" xfId="11888"/>
    <cellStyle name="好_附件10：主要设备询价表 2 2" xfId="11889"/>
    <cellStyle name="RevList 2 2 2 2 2" xfId="11890"/>
    <cellStyle name="好_附件10：主要设备询价表 3" xfId="11891"/>
    <cellStyle name="RevList 2 2 2 3" xfId="11892"/>
    <cellStyle name="好_附件10：主要设备询价表 4" xfId="11893"/>
    <cellStyle name="RevList 2 2 2 4" xfId="11894"/>
    <cellStyle name="RevList 2 2 4" xfId="11895"/>
    <cellStyle name="RevList 2 2 4 2" xfId="11896"/>
    <cellStyle name="强调文字颜色 1 5" xfId="11897"/>
    <cellStyle name="RevList 2 2 5" xfId="11898"/>
    <cellStyle name="RevList 2 2 6" xfId="11899"/>
    <cellStyle name="常规 2 12" xfId="11900"/>
    <cellStyle name="RevList 2 2 6 2" xfId="11901"/>
    <cellStyle name="强调文字颜色 3 5" xfId="11902"/>
    <cellStyle name="RevList 2 2 7" xfId="11903"/>
    <cellStyle name="RevList 2 25" xfId="11904"/>
    <cellStyle name="RevList 2 30" xfId="11905"/>
    <cellStyle name="常规 17 2 2 2" xfId="11906"/>
    <cellStyle name="常规 22 2 2 2" xfId="11907"/>
    <cellStyle name="好_主要设备询价表（塔城） 2 3" xfId="11908"/>
    <cellStyle name="RevList 2 25 2" xfId="11909"/>
    <cellStyle name="RevList 2 26" xfId="11910"/>
    <cellStyle name="常规 17 2 2 3" xfId="11911"/>
    <cellStyle name="常规 22 2 2 3" xfId="11912"/>
    <cellStyle name="RevList 2 26 2" xfId="11913"/>
    <cellStyle name="常规 17 2 2 3 2" xfId="11914"/>
    <cellStyle name="常规 22 2 2 3 2" xfId="11915"/>
    <cellStyle name="RevList 2 27" xfId="11916"/>
    <cellStyle name="常规 17 2 2 4" xfId="11917"/>
    <cellStyle name="常规 22 2 2 4" xfId="11918"/>
    <cellStyle name="RevList 2 27 2" xfId="11919"/>
    <cellStyle name="RevList 2 28" xfId="11920"/>
    <cellStyle name="千分位[0]_ 白土" xfId="11921"/>
    <cellStyle name="RevList 2 29" xfId="11922"/>
    <cellStyle name="RevList 2 29 2" xfId="11923"/>
    <cellStyle name="RevList 2 3" xfId="11924"/>
    <cellStyle name="RevList 2 3 2" xfId="11925"/>
    <cellStyle name="常规 12 2 3" xfId="11926"/>
    <cellStyle name="资产 5" xfId="11927"/>
    <cellStyle name="RevList 2 3 2 2" xfId="11928"/>
    <cellStyle name="资产 5 2" xfId="11929"/>
    <cellStyle name="t_GB MODEL 082803 V1" xfId="11930"/>
    <cellStyle name="RevList 2 3 3" xfId="11931"/>
    <cellStyle name="常规 12 2 4" xfId="11932"/>
    <cellStyle name="强调文字颜色 1 3 4 2 2" xfId="11933"/>
    <cellStyle name="资产 6" xfId="11934"/>
    <cellStyle name="RevList 2 3 3 2" xfId="11935"/>
    <cellStyle name="资产 6 2" xfId="11936"/>
    <cellStyle name="RevList 2 3 4" xfId="11937"/>
    <cellStyle name="资产 7" xfId="11938"/>
    <cellStyle name="RevList 2 3 5" xfId="11939"/>
    <cellStyle name="好_娄娄沟房屋及构筑物照片_0270锡林郭勒公司资产评估表 2" xfId="11940"/>
    <cellStyle name="资产 8" xfId="11941"/>
    <cellStyle name="RevList 2 4" xfId="11942"/>
    <cellStyle name="RevList 2 4 4" xfId="11943"/>
    <cellStyle name="强调文字颜色 2 13" xfId="11944"/>
    <cellStyle name="RevList 2 4 5" xfId="11945"/>
    <cellStyle name="强调文字颜色 2 14" xfId="11946"/>
    <cellStyle name="RevList 2 5" xfId="11947"/>
    <cellStyle name="RevList 2 5 2 2" xfId="11948"/>
    <cellStyle name="RevList 2 5 3" xfId="11949"/>
    <cellStyle name="编号" xfId="11950"/>
    <cellStyle name="RevList 2 5 3 2" xfId="11951"/>
    <cellStyle name="RevList 2 5 5" xfId="11952"/>
    <cellStyle name="RevList 2 6 2 2" xfId="11953"/>
    <cellStyle name="RevList 2 6 3" xfId="11954"/>
    <cellStyle name="RevList 2 6 3 2" xfId="11955"/>
    <cellStyle name="RevList 2 6 4" xfId="11956"/>
    <cellStyle name="RevList 2 6 5" xfId="11957"/>
    <cellStyle name="RevList 2 7 2" xfId="11958"/>
    <cellStyle name="常规 12 6 3" xfId="11959"/>
    <cellStyle name="RevList 2 7 2 2" xfId="11960"/>
    <cellStyle name="RevList 2 7 3" xfId="11961"/>
    <cellStyle name="RevList 2 8 2" xfId="11962"/>
    <cellStyle name="RevList 2 8 2 2" xfId="11963"/>
    <cellStyle name="RevList 2 8 3" xfId="11964"/>
    <cellStyle name="RevList 2 8 3 2" xfId="11965"/>
    <cellStyle name="RevList 2 8 4" xfId="11966"/>
    <cellStyle name="RevList 2 9" xfId="11967"/>
    <cellStyle name="RevList 25" xfId="11968"/>
    <cellStyle name="RevList 30" xfId="11969"/>
    <cellStyle name="RevList 25 2" xfId="11970"/>
    <cellStyle name="RevList 30 2" xfId="11971"/>
    <cellStyle name="RevList 27 2" xfId="11972"/>
    <cellStyle name="RevList 32 2" xfId="11973"/>
    <cellStyle name="RevList 3 10" xfId="11974"/>
    <cellStyle name="RevList 3 10 2" xfId="11975"/>
    <cellStyle name="RevList 3 11" xfId="11976"/>
    <cellStyle name="RevList 3 11 2" xfId="11977"/>
    <cellStyle name="RevList 3 12 2" xfId="11978"/>
    <cellStyle name="RevList 3 14" xfId="11979"/>
    <cellStyle name="RevList 3 14 2" xfId="11980"/>
    <cellStyle name="RevList 3 15" xfId="11981"/>
    <cellStyle name="RevList 3 20" xfId="11982"/>
    <cellStyle name="差 3 2 5" xfId="11983"/>
    <cellStyle name="RevList 3 15 2" xfId="11984"/>
    <cellStyle name="RevList 3 20 2" xfId="11985"/>
    <cellStyle name="RevList 3 16" xfId="11986"/>
    <cellStyle name="RevList 3 21" xfId="11987"/>
    <cellStyle name="常规 2 2 2 2 2 2 5 2" xfId="11988"/>
    <cellStyle name="RevList 3 16 2" xfId="11989"/>
    <cellStyle name="RevList 3 21 2" xfId="11990"/>
    <cellStyle name="RevList 3 17" xfId="11991"/>
    <cellStyle name="RevList 3 22" xfId="11992"/>
    <cellStyle name="RevList 3 18" xfId="11993"/>
    <cellStyle name="RevList 3 23" xfId="11994"/>
    <cellStyle name="链接单元格 3 4 2 2" xfId="11995"/>
    <cellStyle name="RevList 3 19" xfId="11996"/>
    <cellStyle name="RevList 3 2" xfId="11997"/>
    <cellStyle name="RevList 3 2 2" xfId="11998"/>
    <cellStyle name="RevList 3 2 2 3" xfId="11999"/>
    <cellStyle name="RevList 3 2 3" xfId="12000"/>
    <cellStyle name="RevList 3 2 4" xfId="12001"/>
    <cellStyle name="RevList 3 3" xfId="12002"/>
    <cellStyle name="RevList 3 3 3" xfId="12003"/>
    <cellStyle name="强调文字颜色 1 3 5 2 2" xfId="12004"/>
    <cellStyle name="RevList 3 3 4" xfId="12005"/>
    <cellStyle name="RevList 3 3 5" xfId="12006"/>
    <cellStyle name="RevList 3 4" xfId="12007"/>
    <cellStyle name="RevList 3 4 2" xfId="12008"/>
    <cellStyle name="常规 13 3 3" xfId="12009"/>
    <cellStyle name="RevList 3 4 3" xfId="12010"/>
    <cellStyle name="RevList 3 4 3 2" xfId="12011"/>
    <cellStyle name="百分比 6 7" xfId="12012"/>
    <cellStyle name="常规 19 3" xfId="12013"/>
    <cellStyle name="常规 24 3" xfId="12014"/>
    <cellStyle name="RevList 3 4 4" xfId="12015"/>
    <cellStyle name="RevList 3 4 5" xfId="12016"/>
    <cellStyle name="RevList 3 5" xfId="12017"/>
    <cellStyle name="RevList 3 5 2" xfId="12018"/>
    <cellStyle name="常规 13 4 3" xfId="12019"/>
    <cellStyle name="RevList 3 5 3" xfId="12020"/>
    <cellStyle name="RevList 3 5 4" xfId="12021"/>
    <cellStyle name="RevList 3 5 5" xfId="12022"/>
    <cellStyle name="RevList 3 6 3" xfId="12023"/>
    <cellStyle name="RevList 3 6 4" xfId="12024"/>
    <cellStyle name="RevList 3 7 2" xfId="12025"/>
    <cellStyle name="Thousands 2 19" xfId="12026"/>
    <cellStyle name="常规 13 6 3" xfId="12027"/>
    <cellStyle name="RevList 3 7 2 2" xfId="12028"/>
    <cellStyle name="RevList 3 7 3" xfId="12029"/>
    <cellStyle name="RevList 3 8" xfId="12030"/>
    <cellStyle name="RevList 3 9" xfId="12031"/>
    <cellStyle name="RevList 3 9 2" xfId="12032"/>
    <cellStyle name="RevList 4" xfId="12033"/>
    <cellStyle name="RevList 4 12" xfId="12034"/>
    <cellStyle name="RevList 4 12 2" xfId="12035"/>
    <cellStyle name="RevList 4 13" xfId="12036"/>
    <cellStyle name="RevList 4 13 2" xfId="12037"/>
    <cellStyle name="RevList 4 14" xfId="12038"/>
    <cellStyle name="RevList 4 14 2" xfId="12039"/>
    <cellStyle name="RevList 4 16" xfId="12040"/>
    <cellStyle name="RevList 4 21" xfId="12041"/>
    <cellStyle name="RevList 4 16 2" xfId="12042"/>
    <cellStyle name="RevList 4 21 2" xfId="12043"/>
    <cellStyle name="RevList 4 17" xfId="12044"/>
    <cellStyle name="RevList 4 22" xfId="12045"/>
    <cellStyle name="差_构筑物04" xfId="12046"/>
    <cellStyle name="RevList 4 17 2" xfId="12047"/>
    <cellStyle name="RevList 4 22 2" xfId="12048"/>
    <cellStyle name="RevList 4 19 2" xfId="12049"/>
    <cellStyle name="RevList 4 2" xfId="12050"/>
    <cellStyle name="RevList 4 2 2" xfId="12051"/>
    <cellStyle name="RevList 4 2 3" xfId="12052"/>
    <cellStyle name="RevList 4 2 3 2" xfId="12053"/>
    <cellStyle name="RevList 4 2 4" xfId="12054"/>
    <cellStyle name="分级显示列_1_Book1" xfId="12055"/>
    <cellStyle name="RevList 4 2 5" xfId="12056"/>
    <cellStyle name="RevList 4 3" xfId="12057"/>
    <cellStyle name="RevList 4 4" xfId="12058"/>
    <cellStyle name="RevList 4 4 2" xfId="12059"/>
    <cellStyle name="RevList 4 4 2 2" xfId="12060"/>
    <cellStyle name="RevList 4 4 3" xfId="12061"/>
    <cellStyle name="RevList 4 4 3 2" xfId="12062"/>
    <cellStyle name="RevList 4 4 4" xfId="12063"/>
    <cellStyle name="RevList 4 5 3" xfId="12064"/>
    <cellStyle name="RevList 4 5 3 2" xfId="12065"/>
    <cellStyle name="RevList 4 5 4" xfId="12066"/>
    <cellStyle name="RevList 4 6 3" xfId="12067"/>
    <cellStyle name="RevList 4 6 3 2" xfId="12068"/>
    <cellStyle name="RevList 4 6 4" xfId="12069"/>
    <cellStyle name="RevList 4 7" xfId="12070"/>
    <cellStyle name="RevList 4 7 2" xfId="12071"/>
    <cellStyle name="常规 14 6 3" xfId="12072"/>
    <cellStyle name="标题 3 4 6" xfId="12073"/>
    <cellStyle name="RevList 4 7 2 2" xfId="12074"/>
    <cellStyle name="RevList 4 7 3" xfId="12075"/>
    <cellStyle name="RevList 4 8" xfId="12076"/>
    <cellStyle name="RevList 4 9" xfId="12077"/>
    <cellStyle name="百分比 4 2 6 2" xfId="12078"/>
    <cellStyle name="RevList 5" xfId="12079"/>
    <cellStyle name="RevList 5 10 2" xfId="12080"/>
    <cellStyle name="千位分隔[0] 2 25" xfId="12081"/>
    <cellStyle name="RevList 5 12 2" xfId="12082"/>
    <cellStyle name="RevList 5 13 2" xfId="12083"/>
    <cellStyle name="Thousands 4" xfId="12084"/>
    <cellStyle name="RevList 5 18 2" xfId="12085"/>
    <cellStyle name="RevList 5 19 2" xfId="12086"/>
    <cellStyle name="RevList 5 2 3" xfId="12087"/>
    <cellStyle name="RevList 5 2 3 2" xfId="12088"/>
    <cellStyle name="RevList 5 2 4" xfId="12089"/>
    <cellStyle name="RevList 5 3 3" xfId="12090"/>
    <cellStyle name="常规 20 2 4" xfId="12091"/>
    <cellStyle name="RevList 5 3 3 2" xfId="12092"/>
    <cellStyle name="RevList 5 3 4" xfId="12093"/>
    <cellStyle name="RevList 5 4 2 2" xfId="12094"/>
    <cellStyle name="RevList 5 4 3" xfId="12095"/>
    <cellStyle name="RevList 5 4 3 2" xfId="12096"/>
    <cellStyle name="RevList 5 4 4" xfId="12097"/>
    <cellStyle name="RevList 5 5 2 2" xfId="12098"/>
    <cellStyle name="RevList 5 5 3" xfId="12099"/>
    <cellStyle name="RevList 5 5 3 2" xfId="12100"/>
    <cellStyle name="RevList 5 5 4" xfId="12101"/>
    <cellStyle name="RevList 5 6" xfId="12102"/>
    <cellStyle name="RevList 5 6 2" xfId="12103"/>
    <cellStyle name="RevList 5 6 2 2" xfId="12104"/>
    <cellStyle name="常规 3 10" xfId="12105"/>
    <cellStyle name="RevList 5 6 3" xfId="12106"/>
    <cellStyle name="RevList 5 6 3 2" xfId="12107"/>
    <cellStyle name="RevList 5 6 4" xfId="12108"/>
    <cellStyle name="RevList 5 7" xfId="12109"/>
    <cellStyle name="百分比 4 16" xfId="12110"/>
    <cellStyle name="百分比 4 21" xfId="12111"/>
    <cellStyle name="RevList 5 7 2" xfId="12112"/>
    <cellStyle name="常规 15 6 3" xfId="12113"/>
    <cellStyle name="好_神华香港公司参股七家风电公司评估进场时间计划及联系人名单 14" xfId="12114"/>
    <cellStyle name="RevList 5 7 2 2" xfId="12115"/>
    <cellStyle name="常规 8 10" xfId="12116"/>
    <cellStyle name="公司标准表 5 3" xfId="12117"/>
    <cellStyle name="百分比 4 17" xfId="12118"/>
    <cellStyle name="RevList 5 7 3" xfId="12119"/>
    <cellStyle name="好_神华香港公司参股七家风电公司评估进场时间计划及联系人名单 15" xfId="12120"/>
    <cellStyle name="好_神华香港公司参股七家风电公司评估进场时间计划及联系人名单 20" xfId="12121"/>
    <cellStyle name="RevList 5 8" xfId="12122"/>
    <cellStyle name="RevList 5 8 2" xfId="12123"/>
    <cellStyle name="RevList 5 9" xfId="12124"/>
    <cellStyle name="RevList 5 9 2" xfId="12125"/>
    <cellStyle name="RevList 6" xfId="12126"/>
    <cellStyle name="RevList 6 10 2" xfId="12127"/>
    <cellStyle name="常规 18 4 2 2" xfId="12128"/>
    <cellStyle name="常规 23 4 2 2" xfId="12129"/>
    <cellStyle name="RevList 6 11" xfId="12130"/>
    <cellStyle name="好_04评估申报表（资产基础法）-东平" xfId="12131"/>
    <cellStyle name="RevList 6 11 2" xfId="12132"/>
    <cellStyle name="RevList 6 12 2" xfId="12133"/>
    <cellStyle name="RevList 6 13" xfId="12134"/>
    <cellStyle name="强调文字颜色 4 5 2 3" xfId="12135"/>
    <cellStyle name="RevList 6 13 2" xfId="12136"/>
    <cellStyle name="RevList 6 15 2" xfId="12137"/>
    <cellStyle name="RevList 6 20 2" xfId="12138"/>
    <cellStyle name="RevList 6 16" xfId="12139"/>
    <cellStyle name="RevList 6 21" xfId="12140"/>
    <cellStyle name="RevList 6 16 2" xfId="12141"/>
    <cellStyle name="RevList 6 21 2" xfId="12142"/>
    <cellStyle name="RevList 6 17" xfId="12143"/>
    <cellStyle name="RevList 6 22" xfId="12144"/>
    <cellStyle name="RevList 6 17 2" xfId="12145"/>
    <cellStyle name="RevList 6 22 2" xfId="12146"/>
    <cellStyle name="常规_03费县评估明细表" xfId="12147"/>
    <cellStyle name="RevList 6 18 2" xfId="12148"/>
    <cellStyle name="RevList 6 19 2" xfId="12149"/>
    <cellStyle name="RevList 6 2" xfId="12150"/>
    <cellStyle name="RevList 6 3" xfId="12151"/>
    <cellStyle name="RevList 6 3 4" xfId="12152"/>
    <cellStyle name="RevList 6 4 2 2" xfId="12153"/>
    <cellStyle name="差_附件10：主要设备询价表 2" xfId="12154"/>
    <cellStyle name="RevList 6 4 3" xfId="12155"/>
    <cellStyle name="差_附件10：主要设备询价表 3" xfId="12156"/>
    <cellStyle name="RevList 6 4 4" xfId="12157"/>
    <cellStyle name="RevList 6 5" xfId="12158"/>
    <cellStyle name="RevList 6 5 2" xfId="12159"/>
    <cellStyle name="常规 16 4 3" xfId="12160"/>
    <cellStyle name="RevList 6 5 2 2" xfId="12161"/>
    <cellStyle name="RevList 6 5 3 2" xfId="12162"/>
    <cellStyle name="RevList 6 6" xfId="12163"/>
    <cellStyle name="标题 2 2 2 2 2" xfId="12164"/>
    <cellStyle name="RevList 6 6 2" xfId="12165"/>
    <cellStyle name="常规 16 5 3" xfId="12166"/>
    <cellStyle name="RevList 6 6 2 2" xfId="12167"/>
    <cellStyle name="RevList 6 7 2 2" xfId="12168"/>
    <cellStyle name="常规 2 36" xfId="12169"/>
    <cellStyle name="常规 2 41" xfId="12170"/>
    <cellStyle name="RevList 6 7 3 2" xfId="12171"/>
    <cellStyle name="百分比 9 18" xfId="12172"/>
    <cellStyle name="RevList 6 7 4" xfId="12173"/>
    <cellStyle name="RevList 6 8" xfId="12174"/>
    <cellStyle name="RevList 6 8 2" xfId="12175"/>
    <cellStyle name="RevList 6 8 2 2" xfId="12176"/>
    <cellStyle name="千位分隔[0] 6 7" xfId="12177"/>
    <cellStyle name="RevList 6 8 3" xfId="12178"/>
    <cellStyle name="RevList 6 8 3 2" xfId="12179"/>
    <cellStyle name="RevList 6 8 4" xfId="12180"/>
    <cellStyle name="RevList 6 9" xfId="12181"/>
    <cellStyle name="RevList 6 9 2" xfId="12182"/>
    <cellStyle name="RevList 6 9 2 2" xfId="12183"/>
    <cellStyle name="RevList 7 11" xfId="12184"/>
    <cellStyle name="强调文字颜色 5 4 4 2 2" xfId="12185"/>
    <cellStyle name="RevList 7 2 2 2" xfId="12186"/>
    <cellStyle name="RevList 7 2 3" xfId="12187"/>
    <cellStyle name="差 2 2 2 3" xfId="12188"/>
    <cellStyle name="RevList 7 3 2 2" xfId="12189"/>
    <cellStyle name="RevList 7 5" xfId="12190"/>
    <cellStyle name="RevList 7 5 2" xfId="12191"/>
    <cellStyle name="RevList 7 5 2 2" xfId="12192"/>
    <cellStyle name="RevList 7 5 3" xfId="12193"/>
    <cellStyle name="RevList 7 6" xfId="12194"/>
    <cellStyle name="RevList 7 6 2" xfId="12195"/>
    <cellStyle name="RevList 7 6 2 2" xfId="12196"/>
    <cellStyle name="RevList 7 7" xfId="12197"/>
    <cellStyle name="RevList 7 7 3" xfId="12198"/>
    <cellStyle name="RevList 7 8" xfId="12199"/>
    <cellStyle name="RevList 7 8 3" xfId="12200"/>
    <cellStyle name="常规 22 7 4" xfId="12201"/>
    <cellStyle name="RevList 7 9" xfId="12202"/>
    <cellStyle name="RevList 8 3" xfId="12203"/>
    <cellStyle name="商品名称 2 2" xfId="12204"/>
    <cellStyle name="RevList 8 3 2" xfId="12205"/>
    <cellStyle name="常规 18 2 3" xfId="12206"/>
    <cellStyle name="常规 23 2 3" xfId="12207"/>
    <cellStyle name="差 3 2 2 3" xfId="12208"/>
    <cellStyle name="RevList 8 3 2 2" xfId="12209"/>
    <cellStyle name="RevList 8 3 3" xfId="12210"/>
    <cellStyle name="RevList 8 5" xfId="12211"/>
    <cellStyle name="RevList 8 5 2" xfId="12212"/>
    <cellStyle name="常规 18 4 3" xfId="12213"/>
    <cellStyle name="常规 23 4 3" xfId="12214"/>
    <cellStyle name="RevList 8 5 2 2" xfId="12215"/>
    <cellStyle name="RevList 8 5 3" xfId="12216"/>
    <cellStyle name="RevList 8 6" xfId="12217"/>
    <cellStyle name="RevList 8 6 2" xfId="12218"/>
    <cellStyle name="常规 18 5 3" xfId="12219"/>
    <cellStyle name="常规 23 5 3" xfId="12220"/>
    <cellStyle name="RevList 8 6 2 2" xfId="12221"/>
    <cellStyle name="RevList 8 6 3" xfId="12222"/>
    <cellStyle name="RevList 8 7" xfId="12223"/>
    <cellStyle name="RevList 8 7 2" xfId="12224"/>
    <cellStyle name="常规 18 6 3" xfId="12225"/>
    <cellStyle name="常规 23 6 3" xfId="12226"/>
    <cellStyle name="RevList 8 8" xfId="12227"/>
    <cellStyle name="RevList 8 8 2" xfId="12228"/>
    <cellStyle name="RevList 8 9" xfId="12229"/>
    <cellStyle name="差_附件10：主要设备询价表 4" xfId="12230"/>
    <cellStyle name="RevList 9 2 2 2" xfId="12231"/>
    <cellStyle name="RevList 9 2 3" xfId="12232"/>
    <cellStyle name="RevList 9 3" xfId="12233"/>
    <cellStyle name="商品名称 3 2" xfId="12234"/>
    <cellStyle name="RevList 9 3 2" xfId="12235"/>
    <cellStyle name="常规 24 2 3" xfId="12236"/>
    <cellStyle name="RevList 9 3 3" xfId="12237"/>
    <cellStyle name="RevList 9 4 2" xfId="12238"/>
    <cellStyle name="常规 24 3 3" xfId="12239"/>
    <cellStyle name="RevList 9 4 2 2" xfId="12240"/>
    <cellStyle name="RevList 9 4 3" xfId="12241"/>
    <cellStyle name="RevList 9 5" xfId="12242"/>
    <cellStyle name="千位分隔 5 2 2 11" xfId="12243"/>
    <cellStyle name="RevList 9 5 2" xfId="12244"/>
    <cellStyle name="常规 24 4 3" xfId="12245"/>
    <cellStyle name="RevList 9 5 2 2" xfId="12246"/>
    <cellStyle name="千位分隔 5 2 2 12" xfId="12247"/>
    <cellStyle name="RevList 9 5 3" xfId="12248"/>
    <cellStyle name="RevList 9 7 2" xfId="12249"/>
    <cellStyle name="常规 19 6 3" xfId="12250"/>
    <cellStyle name="常规 24 6 3" xfId="12251"/>
    <cellStyle name="RevList 9 8 2" xfId="12252"/>
    <cellStyle name="row_def_array" xfId="12253"/>
    <cellStyle name="RowLevel_0" xfId="12254"/>
    <cellStyle name="捠壿 [0.00]_PRODUCT DETAIL Q1" xfId="12255"/>
    <cellStyle name="常规 11 2 15" xfId="12256"/>
    <cellStyle name="常规 11 2 20" xfId="12257"/>
    <cellStyle name="rt" xfId="12258"/>
    <cellStyle name="s" xfId="12259"/>
    <cellStyle name="Unprotect 2 9" xfId="12260"/>
    <cellStyle name="s]_x000d__x000a_load=_x000d__x000a_Beep=yes_x000d__x000a_NullPort=None_x000d__x000a_BorderWidth=2_x000d__x000a_CursorBlinkRate=695_x000d__x000a_DoubleClickSpeed=645_x000d__x000a_Programs=com exe bat pif_x000d_" xfId="12261"/>
    <cellStyle name="s]_x000d__x000a_load=_x000d__x000a_run=_x000d__x000a_NullPort=None_x000d__x000a_device=HP LaserJet 4 Plus,HPPCL5MS,LPT1:_x000d__x000a__x000d__x000a_[Desktop]_x000d__x000a_Wallpaper=(无)_x000d__x000a_TileWallpaper=0_x000d_" xfId="12262"/>
    <cellStyle name="s]_x000d__x000a_load=_x000d__x000a_run=_x000d__x000a_NullPort=None_x000d__x000a_device=HP LaserJet 4 Plus,HPPCL5MS,LPT1:_x000d__x000a__x000d__x000a_[Desktop]_x000d__x000a_Wallpaper=(无)_x000d__x000a_TileWallpaper=0_x000d_ 2" xfId="12263"/>
    <cellStyle name="差 2 4 3" xfId="12264"/>
    <cellStyle name="s]_x000d__x000a_load=_x000d__x000a_run=_x000d__x000a_NullPort=None_x000d__x000a_device=HP LaserJet 4 Plus,HPPCL5MS,LPT1:_x000d__x000a__x000d__x000a_[Desktop]_x000d__x000a_Wallpaper=(无)_x000d__x000a_TileWallpaper=0_x000d_ 2 2" xfId="12265"/>
    <cellStyle name="差 2 4 3 2" xfId="12266"/>
    <cellStyle name="s]_x000d__x000a_load=_x000d__x000a_run=_x000d__x000a_NullPort=None_x000d__x000a_device=HP LaserJet 4 Plus,HPPCL5MS,LPT1:_x000d__x000a__x000d__x000a_[Desktop]_x000d__x000a_Wallpaper=(无)_x000d__x000a_TileWallpaper=0_x000d_ 2 2 2" xfId="12267"/>
    <cellStyle name="差 2 5 3" xfId="12268"/>
    <cellStyle name="s]_x000d__x000a_load=_x000d__x000a_run=_x000d__x000a_NullPort=None_x000d__x000a_device=HP LaserJet 4 Plus,HPPCL5MS,LPT1:_x000d__x000a__x000d__x000a_[Desktop]_x000d__x000a_Wallpaper=(无)_x000d__x000a_TileWallpaper=0_x000d_ 3 2" xfId="12269"/>
    <cellStyle name="s]_x000d__x000a_spooler=yes_x000d__x000a_load=mbtn.exe_x000d__x000a_run=_x000d__x000a_Beep=yes_x000d__x000a_NullPort=None_x000d__x000a_BorderWidth=1_x000d__x000a_CursorBlinkRate=522_x000d__x000a_DoubleClickSpeed=740" xfId="12270"/>
    <cellStyle name="s]_x000d__x000a_spooler=yes_x000d__x000a_load=mbtn.exe_x000d__x000a_run=_x000d__x000a_Beep=yes_x000d__x000a_NullPort=None_x000d__x000a_BorderWidth=1_x000d__x000a_CursorBlinkRate=522_x000d__x000a_DoubleClickSpeed=740 2" xfId="12271"/>
    <cellStyle name="s]_x000d__x000a_spooler=yes_x000d__x000a_load=mbtn.exe_x000d__x000a_run=_x000d__x000a_Beep=yes_x000d__x000a_NullPort=None_x000d__x000a_BorderWidth=1_x000d__x000a_CursorBlinkRate=522_x000d__x000a_DoubleClickSpeed=740 2 2" xfId="12272"/>
    <cellStyle name="s]_x000d__x000a_spooler=yes_x000d__x000a_load=mbtn.exe_x000d__x000a_run=_x000d__x000a_Beep=yes_x000d__x000a_NullPort=None_x000d__x000a_BorderWidth=1_x000d__x000a_CursorBlinkRate=522_x000d__x000a_DoubleClickSpeed=740 2 2 2" xfId="12273"/>
    <cellStyle name="弇[0]_laroux" xfId="12274"/>
    <cellStyle name="s]_x000d__x000a_spooler=yes_x000d__x000a_load=mbtn.exe_x000d__x000a_run=_x000d__x000a_Beep=yes_x000d__x000a_NullPort=None_x000d__x000a_BorderWidth=1_x000d__x000a_CursorBlinkRate=522_x000d__x000a_DoubleClickSpeed=740 3 2" xfId="12275"/>
    <cellStyle name="常规 2 28" xfId="12276"/>
    <cellStyle name="常规 2 33" xfId="12277"/>
    <cellStyle name="常规 3 13" xfId="12278"/>
    <cellStyle name="s_Design Yield" xfId="12279"/>
    <cellStyle name="超链接 2 3 2 2 2" xfId="12280"/>
    <cellStyle name="s_RRC" xfId="12281"/>
    <cellStyle name="公司标准表 4" xfId="12282"/>
    <cellStyle name="section" xfId="12283"/>
    <cellStyle name="公司标准表 13 2" xfId="12284"/>
    <cellStyle name="Sheet Head" xfId="12285"/>
    <cellStyle name="公司标准表 13 2 2" xfId="12286"/>
    <cellStyle name="Sheet Head 2" xfId="12287"/>
    <cellStyle name="检查单元格 11" xfId="12288"/>
    <cellStyle name="Sheet Head 2 2" xfId="12289"/>
    <cellStyle name="好_20110112-井巷工程(经李部审） 19" xfId="12290"/>
    <cellStyle name="SingleLineAcctgn" xfId="12291"/>
    <cellStyle name="sstot" xfId="12292"/>
    <cellStyle name="sstot 2" xfId="12293"/>
    <cellStyle name="常规 9 7 10" xfId="12294"/>
    <cellStyle name="STANDARD" xfId="12295"/>
    <cellStyle name="static" xfId="12296"/>
    <cellStyle name="STYL1 - Style1" xfId="12297"/>
    <cellStyle name="Style 1" xfId="12298"/>
    <cellStyle name="style 6" xfId="12299"/>
    <cellStyle name="适中 5 3" xfId="12300"/>
    <cellStyle name="style 7" xfId="12301"/>
    <cellStyle name="适中 5 4" xfId="12302"/>
    <cellStyle name="style 8" xfId="12303"/>
    <cellStyle name="适中 5 5" xfId="12304"/>
    <cellStyle name="常规 48" xfId="12305"/>
    <cellStyle name="常规 53" xfId="12306"/>
    <cellStyle name="style_设备底稿（江鹤高速）" xfId="12307"/>
    <cellStyle name="style1" xfId="12308"/>
    <cellStyle name="style1 2" xfId="12309"/>
    <cellStyle name="常规 3 19 2 2 3" xfId="12310"/>
    <cellStyle name="style2" xfId="12311"/>
    <cellStyle name="style2 12" xfId="12312"/>
    <cellStyle name="style2 13" xfId="12313"/>
    <cellStyle name="style2 16" xfId="12314"/>
    <cellStyle name="style2 21" xfId="12315"/>
    <cellStyle name="强调文字颜色 2 4 3" xfId="12316"/>
    <cellStyle name="style2 17" xfId="12317"/>
    <cellStyle name="style2 22" xfId="12318"/>
    <cellStyle name="强调文字颜色 2 4 4" xfId="12319"/>
    <cellStyle name="style2 18" xfId="12320"/>
    <cellStyle name="style2 23" xfId="12321"/>
    <cellStyle name="强调文字颜色 2 4 5" xfId="12322"/>
    <cellStyle name="style2 2" xfId="12323"/>
    <cellStyle name="style2 2 12" xfId="12324"/>
    <cellStyle name="style2 2 14" xfId="12325"/>
    <cellStyle name="style2 2 18" xfId="12326"/>
    <cellStyle name="style2 2 19" xfId="12327"/>
    <cellStyle name="style2 2 2" xfId="12328"/>
    <cellStyle name="style2 2 2 2" xfId="12329"/>
    <cellStyle name="style2 2 2 4" xfId="12330"/>
    <cellStyle name="style2 2 4" xfId="12331"/>
    <cellStyle name="常规 77 2" xfId="12332"/>
    <cellStyle name="常规 82 2" xfId="12333"/>
    <cellStyle name="style2 2 7" xfId="12334"/>
    <cellStyle name="style2 2 8" xfId="12335"/>
    <cellStyle name="强调文字颜色 1 2 2" xfId="12336"/>
    <cellStyle name="style2 2 9" xfId="12337"/>
    <cellStyle name="常规 2 2 2 4 2 2" xfId="12338"/>
    <cellStyle name="style2 25" xfId="12339"/>
    <cellStyle name="常规 2 2 5 3 2" xfId="12340"/>
    <cellStyle name="强调文字颜色 2 4 7" xfId="12341"/>
    <cellStyle name="style2 3" xfId="12342"/>
    <cellStyle name="style2 3 2" xfId="12343"/>
    <cellStyle name="style2 3 3" xfId="12344"/>
    <cellStyle name="style2 3 4" xfId="12345"/>
    <cellStyle name="style2 4" xfId="12346"/>
    <cellStyle name="style2 4 2" xfId="12347"/>
    <cellStyle name="style2 4 3" xfId="12348"/>
    <cellStyle name="style2 5" xfId="12349"/>
    <cellStyle name="style2 5 2" xfId="12350"/>
    <cellStyle name="subhead" xfId="12351"/>
    <cellStyle name="subhead 2" xfId="12352"/>
    <cellStyle name="Unprotect 2" xfId="12353"/>
    <cellStyle name="Subtotal" xfId="12354"/>
    <cellStyle name="差_国华锡林郭勒设备询价表 5" xfId="12355"/>
    <cellStyle name="Unprotect 2 2" xfId="12356"/>
    <cellStyle name="差_娄娄沟房屋及构筑物照片" xfId="12357"/>
    <cellStyle name="Subtotal 2" xfId="12358"/>
    <cellStyle name="t" xfId="12359"/>
    <cellStyle name="t 2" xfId="12360"/>
    <cellStyle name="T.M.JJJJ_" xfId="12361"/>
    <cellStyle name="千位分隔 3 2 2" xfId="12362"/>
    <cellStyle name="t_1028ERP明细估值(DCF)尽职调查表(金嗓子)" xfId="12363"/>
    <cellStyle name="标题 4 2 2 2" xfId="12364"/>
    <cellStyle name="t_GB MODEL 083103 PRC  V3 w product mix change" xfId="12365"/>
    <cellStyle name="检查单元格 10" xfId="12366"/>
    <cellStyle name="t_GB model V5.2 0914" xfId="12367"/>
    <cellStyle name="t_GB model V7 0914" xfId="12368"/>
    <cellStyle name="差_华阳森林部分工作底稿" xfId="12369"/>
    <cellStyle name="t_GB model V7 0921" xfId="12370"/>
    <cellStyle name="t_HVAC Equipment (3)" xfId="12371"/>
    <cellStyle name="常规 2 3 4" xfId="12372"/>
    <cellStyle name="t_HVAC Equipment (3) 2" xfId="12373"/>
    <cellStyle name="常规 2 3 4 2" xfId="12374"/>
    <cellStyle name="t_铝厂" xfId="12375"/>
    <cellStyle name="好_设备底稿（江鹤高速）" xfId="12376"/>
    <cellStyle name="Text Indent A 2 2" xfId="12377"/>
    <cellStyle name="Text Indent B 2 2" xfId="12378"/>
    <cellStyle name="Text Indent C 2 2" xfId="12379"/>
    <cellStyle name="þ_x001d_ðK_x000c_Fý_x001b__x000d_9ýU_x0001_Ð_x0008_¦)_x0007__x0001__x0001_" xfId="12380"/>
    <cellStyle name="千位分隔 8 2 5" xfId="12381"/>
    <cellStyle name="þ_x001d_ðK_x000c_Fý_x001b__x000d_9ýU_x0001_Ð_x0008_¦)_x0007__x0001__x0001_ 2 2" xfId="12382"/>
    <cellStyle name="Thousands 11" xfId="12383"/>
    <cellStyle name="Thousands 12" xfId="12384"/>
    <cellStyle name="Thousands 13" xfId="12385"/>
    <cellStyle name="Thousands 17" xfId="12386"/>
    <cellStyle name="Thousands 18" xfId="12387"/>
    <cellStyle name="Thousands 19" xfId="12388"/>
    <cellStyle name="Thousands 2 10" xfId="12389"/>
    <cellStyle name="Thousands 2 11" xfId="12390"/>
    <cellStyle name="常规 28 3 2 2" xfId="12391"/>
    <cellStyle name="常规 33 3 2 2" xfId="12392"/>
    <cellStyle name="Thousands 2 15" xfId="12393"/>
    <cellStyle name="Thousands 2 20" xfId="12394"/>
    <cellStyle name="Thousands 2 18" xfId="12395"/>
    <cellStyle name="常规 13 6 2" xfId="12396"/>
    <cellStyle name="Thousands 2 6" xfId="12397"/>
    <cellStyle name="Thousands 5" xfId="12398"/>
    <cellStyle name="Thousands 6" xfId="12399"/>
    <cellStyle name="Thousands 7" xfId="12400"/>
    <cellStyle name="Thousands 8" xfId="12401"/>
    <cellStyle name="Thousands 9" xfId="12402"/>
    <cellStyle name="Tickmark 2" xfId="12403"/>
    <cellStyle name="千位分隔 7 12" xfId="12404"/>
    <cellStyle name="TITEL" xfId="12405"/>
    <cellStyle name="Topheader" xfId="12406"/>
    <cellStyle name="Topheader 2" xfId="12407"/>
    <cellStyle name="u" xfId="12408"/>
    <cellStyle name="差 2 16 2" xfId="12409"/>
    <cellStyle name="差 2 21 2" xfId="12410"/>
    <cellStyle name="u_Matrix" xfId="12411"/>
    <cellStyle name="u_Module1 (2)" xfId="12412"/>
    <cellStyle name="Uhrzeit_" xfId="12413"/>
    <cellStyle name="Unprotect" xfId="12414"/>
    <cellStyle name="Unprotect 10" xfId="12415"/>
    <cellStyle name="Unprotect 12" xfId="12416"/>
    <cellStyle name="Unprotect 13" xfId="12417"/>
    <cellStyle name="Unprotect 14" xfId="12418"/>
    <cellStyle name="Unprotect 15" xfId="12419"/>
    <cellStyle name="Unprotect 20" xfId="12420"/>
    <cellStyle name="Unprotect 16" xfId="12421"/>
    <cellStyle name="Unprotect 21" xfId="12422"/>
    <cellStyle name="Unprotect 17" xfId="12423"/>
    <cellStyle name="Unprotect 18" xfId="12424"/>
    <cellStyle name="Unprotect 19" xfId="12425"/>
    <cellStyle name="Unprotect 2 14" xfId="12426"/>
    <cellStyle name="常规 18 6 2 2" xfId="12427"/>
    <cellStyle name="常规 23 6 2 2" xfId="12428"/>
    <cellStyle name="Unprotect 2 15" xfId="12429"/>
    <cellStyle name="Unprotect 2 20" xfId="12430"/>
    <cellStyle name="Unprotect 2 16" xfId="12431"/>
    <cellStyle name="Unprotect 2 21" xfId="12432"/>
    <cellStyle name="Unprotect 2 17" xfId="12433"/>
    <cellStyle name="Unprotect 2 18" xfId="12434"/>
    <cellStyle name="汇总 3 2 2 2" xfId="12435"/>
    <cellStyle name="Unprotect 2 3" xfId="12436"/>
    <cellStyle name="Unprotect 2 5" xfId="12437"/>
    <cellStyle name="Unprotect 2 7" xfId="12438"/>
    <cellStyle name="Unprotect 2 8" xfId="12439"/>
    <cellStyle name="警告文本 6 3 2" xfId="12440"/>
    <cellStyle name="差_国华锡林郭勒设备询价表 6" xfId="12441"/>
    <cellStyle name="Unprotect 3" xfId="12442"/>
    <cellStyle name="差_国华锡林郭勒设备询价表 7" xfId="12443"/>
    <cellStyle name="Unprotect 4" xfId="12444"/>
    <cellStyle name="差_国华锡林郭勒设备询价表 8" xfId="12445"/>
    <cellStyle name="Unprotect 5" xfId="12446"/>
    <cellStyle name="Unprotect 9" xfId="12447"/>
    <cellStyle name="Unprotected" xfId="12448"/>
    <cellStyle name="常规 11 3" xfId="12449"/>
    <cellStyle name="Valuta_KRATIO97" xfId="12450"/>
    <cellStyle name="Währung [0]_SUWPRÜ94" xfId="12451"/>
    <cellStyle name="输出 5 4 2" xfId="12452"/>
    <cellStyle name="样式 1 2 2 2 3" xfId="12453"/>
    <cellStyle name="Warning Text" xfId="12454"/>
    <cellStyle name="wei" xfId="12455"/>
    <cellStyle name="Обычный_регистр ос на 01102012" xfId="12456"/>
    <cellStyle name="パーセント_laroux" xfId="12457"/>
    <cellStyle name="千位分隔 2 13" xfId="12458"/>
    <cellStyle name="_laroux" xfId="12459"/>
    <cellStyle name="常规 3 2 5 2" xfId="12460"/>
    <cellStyle name="だ_CCT Consol BS PL 0999-draft" xfId="12461"/>
    <cellStyle name="だ_laroux" xfId="12462"/>
    <cellStyle name="籵_laroux" xfId="12463"/>
    <cellStyle name="煦弇[0]_laroux" xfId="12464"/>
    <cellStyle name="差_1-024青岛田润食品有限公司评估申报表 2" xfId="12465"/>
    <cellStyle name="煦弇_laroux" xfId="12466"/>
    <cellStyle name="弇煦路[0]_050978" xfId="12467"/>
    <cellStyle name="弇煦路_050978" xfId="12468"/>
    <cellStyle name="常规 2 5 2 3" xfId="12469"/>
    <cellStyle name="常规 6 9 3" xfId="12470"/>
    <cellStyle name="适中 7" xfId="12471"/>
    <cellStyle name="百分比 10 10" xfId="12472"/>
    <cellStyle name="常规 6 9 4" xfId="12473"/>
    <cellStyle name="适中 8" xfId="12474"/>
    <cellStyle name="百分比 10 11" xfId="12475"/>
    <cellStyle name="百分比 10 12" xfId="12476"/>
    <cellStyle name="百分比 10 13" xfId="12477"/>
    <cellStyle name="百分比 10 15" xfId="12478"/>
    <cellStyle name="百分比 10 20" xfId="12479"/>
    <cellStyle name="百分比 10 17" xfId="12480"/>
    <cellStyle name="差_Sheet4 2 2" xfId="12481"/>
    <cellStyle name="百分比 10 18" xfId="12482"/>
    <cellStyle name="百分比 10 19" xfId="12483"/>
    <cellStyle name="百分比 10 2" xfId="12484"/>
    <cellStyle name="百分比 10 3" xfId="12485"/>
    <cellStyle name="百分比 10 5" xfId="12486"/>
    <cellStyle name="百分比 10 6" xfId="12487"/>
    <cellStyle name="百分比 11" xfId="12488"/>
    <cellStyle name="百分比 12" xfId="12489"/>
    <cellStyle name="检查单元格 6 3" xfId="12490"/>
    <cellStyle name="百分比 2" xfId="12491"/>
    <cellStyle name="百分比 2 10" xfId="12492"/>
    <cellStyle name="百分比 2 10 2" xfId="12493"/>
    <cellStyle name="百分比 2 11" xfId="12494"/>
    <cellStyle name="百分比 2 12" xfId="12495"/>
    <cellStyle name="百分比 2 14" xfId="12496"/>
    <cellStyle name="百分比 2 15" xfId="12497"/>
    <cellStyle name="百分比 2 20" xfId="12498"/>
    <cellStyle name="百分比 2 16" xfId="12499"/>
    <cellStyle name="百分比 2 21" xfId="12500"/>
    <cellStyle name="百分比 2 17" xfId="12501"/>
    <cellStyle name="百分比 2 22" xfId="12502"/>
    <cellStyle name="百分比 2 18" xfId="12503"/>
    <cellStyle name="百分比 2 23" xfId="12504"/>
    <cellStyle name="百分比 2 19" xfId="12505"/>
    <cellStyle name="百分比 2 24" xfId="12506"/>
    <cellStyle name="检查单元格 6 3 2" xfId="12507"/>
    <cellStyle name="百分比 2 2" xfId="12508"/>
    <cellStyle name="百分比 2 2 2" xfId="12509"/>
    <cellStyle name="强调文字颜色 6 2 3 6" xfId="12510"/>
    <cellStyle name="百分比 2 2 2 2" xfId="12511"/>
    <cellStyle name="百分比 2 2 2 4" xfId="12512"/>
    <cellStyle name="百分比 2 2 4 2" xfId="12513"/>
    <cellStyle name="百分比 2 2 5" xfId="12514"/>
    <cellStyle name="百分比 2 25" xfId="12515"/>
    <cellStyle name="百分比 2 30" xfId="12516"/>
    <cellStyle name="百分比 2 26" xfId="12517"/>
    <cellStyle name="百分比 2 27" xfId="12518"/>
    <cellStyle name="百分比 2 29" xfId="12519"/>
    <cellStyle name="注释 8 3" xfId="12520"/>
    <cellStyle name="百分比 2 3" xfId="12521"/>
    <cellStyle name="百分比 2 3 2 2" xfId="12522"/>
    <cellStyle name="百分比 2 30 2" xfId="12523"/>
    <cellStyle name="百分比 2 5" xfId="12524"/>
    <cellStyle name="百分比 2 5 2" xfId="12525"/>
    <cellStyle name="强调文字颜色 6 2 6 6" xfId="12526"/>
    <cellStyle name="好 4 5 2" xfId="12527"/>
    <cellStyle name="百分比 2 6" xfId="12528"/>
    <cellStyle name="常规 15 2" xfId="12529"/>
    <cellStyle name="常规 20 2" xfId="12530"/>
    <cellStyle name="百分比 2 7" xfId="12531"/>
    <cellStyle name="常规 15 3" xfId="12532"/>
    <cellStyle name="常规 20 3" xfId="12533"/>
    <cellStyle name="百分比 2 8" xfId="12534"/>
    <cellStyle name="常规 15 4" xfId="12535"/>
    <cellStyle name="百分比 2 8 2" xfId="12536"/>
    <cellStyle name="常规 15 4 2" xfId="12537"/>
    <cellStyle name="检查单元格 6 4" xfId="12538"/>
    <cellStyle name="百分比 3" xfId="12539"/>
    <cellStyle name="百分比 3 4 2" xfId="12540"/>
    <cellStyle name="百分比 3 4 3" xfId="12541"/>
    <cellStyle name="百分比 3 9 2" xfId="12542"/>
    <cellStyle name="常规 16 5 2" xfId="12543"/>
    <cellStyle name="检查单元格 6 5" xfId="12544"/>
    <cellStyle name="百分比 4" xfId="12545"/>
    <cellStyle name="好_神华香港公司参股七家风电公司评估进场时间计划及联系人名单 10" xfId="12546"/>
    <cellStyle name="百分比 4 12" xfId="12547"/>
    <cellStyle name="好_神华香港公司参股七家风电公司评估进场时间计划及联系人名单 11" xfId="12548"/>
    <cellStyle name="百分比 4 13" xfId="12549"/>
    <cellStyle name="好_神华香港公司参股七家风电公司评估进场时间计划及联系人名单 12" xfId="12550"/>
    <cellStyle name="百分比 4 14" xfId="12551"/>
    <cellStyle name="常规 15 6 2" xfId="12552"/>
    <cellStyle name="好_神华香港公司参股七家风电公司评估进场时间计划及联系人名单 13" xfId="12553"/>
    <cellStyle name="百分比 4 15" xfId="12554"/>
    <cellStyle name="百分比 4 20" xfId="12555"/>
    <cellStyle name="好_神华香港公司参股七家风电公司评估进场时间计划及联系人名单 16" xfId="12556"/>
    <cellStyle name="好_神华香港公司参股七家风电公司评估进场时间计划及联系人名单 21" xfId="12557"/>
    <cellStyle name="百分比 4 18" xfId="12558"/>
    <cellStyle name="好_神华香港公司参股七家风电公司评估进场时间计划及联系人名单 17" xfId="12559"/>
    <cellStyle name="好_神华香港公司参股七家风电公司评估进场时间计划及联系人名单 22" xfId="12560"/>
    <cellStyle name="百分比 4 19" xfId="12561"/>
    <cellStyle name="百分比 4 2" xfId="12562"/>
    <cellStyle name="百分比 4 2 10" xfId="12563"/>
    <cellStyle name="標準_１０" xfId="12564"/>
    <cellStyle name="百分比 4 2 10 2" xfId="12565"/>
    <cellStyle name="注释 2 11 3" xfId="12566"/>
    <cellStyle name="百分比 4 2 12" xfId="12567"/>
    <cellStyle name="百分比 4 2 12 2" xfId="12568"/>
    <cellStyle name="百分比 4 2 13" xfId="12569"/>
    <cellStyle name="百分比 4 2 13 2" xfId="12570"/>
    <cellStyle name="百分比 4 2 14" xfId="12571"/>
    <cellStyle name="好_娄娄沟房屋及构筑物照片_0270锡林郭勒公司资产评估表" xfId="12572"/>
    <cellStyle name="百分比 4 2 14 2" xfId="12573"/>
    <cellStyle name="百分比 6 2" xfId="12574"/>
    <cellStyle name="百分比 4 2 15" xfId="12575"/>
    <cellStyle name="百分比 4 2 20" xfId="12576"/>
    <cellStyle name="百分比 4 2 15 2" xfId="12577"/>
    <cellStyle name="百分比 4 2 20 2" xfId="12578"/>
    <cellStyle name="百分比 6 3" xfId="12579"/>
    <cellStyle name="百分比 4 2 16" xfId="12580"/>
    <cellStyle name="百分比 4 2 21" xfId="12581"/>
    <cellStyle name="百分比 4 2 16 2" xfId="12582"/>
    <cellStyle name="百分比 4 2 21 2" xfId="12583"/>
    <cellStyle name="百分比 6 4" xfId="12584"/>
    <cellStyle name="百分比 4 2 17" xfId="12585"/>
    <cellStyle name="百分比 4 2 17 2" xfId="12586"/>
    <cellStyle name="百分比 6 5" xfId="12587"/>
    <cellStyle name="百分比 4 2 18" xfId="12588"/>
    <cellStyle name="百分比 4 2 18 2" xfId="12589"/>
    <cellStyle name="百分比 6 6" xfId="12590"/>
    <cellStyle name="常规 11 3 2 3 2" xfId="12591"/>
    <cellStyle name="常规 19 2" xfId="12592"/>
    <cellStyle name="常规 24 2" xfId="12593"/>
    <cellStyle name="百分比 4 2 19" xfId="12594"/>
    <cellStyle name="常规 19 2 2" xfId="12595"/>
    <cellStyle name="常规 24 2 2" xfId="12596"/>
    <cellStyle name="百分比 4 2 19 2" xfId="12597"/>
    <cellStyle name="百分比 4 2 2" xfId="12598"/>
    <cellStyle name="好_案例1-掘进机 14" xfId="12599"/>
    <cellStyle name="百分比 4 2 3 2" xfId="12600"/>
    <cellStyle name="百分比 4 2 4 2" xfId="12601"/>
    <cellStyle name="百分比 6 12" xfId="12602"/>
    <cellStyle name="百分比 4 2 5 2" xfId="12603"/>
    <cellStyle name="百分比 4 2 6" xfId="12604"/>
    <cellStyle name="百分比 4 2 7 2" xfId="12605"/>
    <cellStyle name="百分比 4 2 8" xfId="12606"/>
    <cellStyle name="百分比 4 2 8 2" xfId="12607"/>
    <cellStyle name="百分比 4 2 9" xfId="12608"/>
    <cellStyle name="百分比 4 2 9 2" xfId="12609"/>
    <cellStyle name="常规 9 6 2 3" xfId="12610"/>
    <cellStyle name="百分比 4 4" xfId="12611"/>
    <cellStyle name="常规 9 6 2 4" xfId="12612"/>
    <cellStyle name="百分比 4 5" xfId="12613"/>
    <cellStyle name="注释 8 2 3 2" xfId="12614"/>
    <cellStyle name="常规 9 6 2 5" xfId="12615"/>
    <cellStyle name="百分比 4 6" xfId="12616"/>
    <cellStyle name="常规 17 2" xfId="12617"/>
    <cellStyle name="常规 22 2" xfId="12618"/>
    <cellStyle name="百分比 4 7" xfId="12619"/>
    <cellStyle name="常规 13 3 2 2" xfId="12620"/>
    <cellStyle name="常规 17 3" xfId="12621"/>
    <cellStyle name="常规 22 3" xfId="12622"/>
    <cellStyle name="百分比 4 8" xfId="12623"/>
    <cellStyle name="常规 17 4" xfId="12624"/>
    <cellStyle name="常规 22 4" xfId="12625"/>
    <cellStyle name="百分比 4 9" xfId="12626"/>
    <cellStyle name="常规 17 5" xfId="12627"/>
    <cellStyle name="常规 22 5" xfId="12628"/>
    <cellStyle name="百分比 5 2 10" xfId="12629"/>
    <cellStyle name="好_山西煤炭进出口集团左权鑫顺煤业有限公司资产评估表 5" xfId="12630"/>
    <cellStyle name="百分比 5 2 10 2" xfId="12631"/>
    <cellStyle name="常规 4 5 2 2" xfId="12632"/>
    <cellStyle name="百分比 5 2 11" xfId="12633"/>
    <cellStyle name="百分比 5 2 11 2" xfId="12634"/>
    <cellStyle name="常规 4 5 2 3" xfId="12635"/>
    <cellStyle name="公司标准表 3 4 2" xfId="12636"/>
    <cellStyle name="百分比 5 2 12" xfId="12637"/>
    <cellStyle name="常规 4 5 2 3 2" xfId="12638"/>
    <cellStyle name="公司标准表 3 4 2 2" xfId="12639"/>
    <cellStyle name="百分比 5 2 12 2" xfId="12640"/>
    <cellStyle name="强调文字颜色 5 15" xfId="12641"/>
    <cellStyle name="强调文字颜色 5 20" xfId="12642"/>
    <cellStyle name="常规 4 5 2 4" xfId="12643"/>
    <cellStyle name="公司标准表 3 4 3" xfId="12644"/>
    <cellStyle name="百分比 5 2 13" xfId="12645"/>
    <cellStyle name="百分比 5 2 14" xfId="12646"/>
    <cellStyle name="百分比 5 2 14 2" xfId="12647"/>
    <cellStyle name="百分比 5 2 16" xfId="12648"/>
    <cellStyle name="百分比 5 2 21" xfId="12649"/>
    <cellStyle name="百分比 5 2 16 2" xfId="12650"/>
    <cellStyle name="百分比 5 2 21 2" xfId="12651"/>
    <cellStyle name="百分比 5 4 2" xfId="12652"/>
    <cellStyle name="百分比 6 11" xfId="12653"/>
    <cellStyle name="百分比 6 13" xfId="12654"/>
    <cellStyle name="百分比 6 14" xfId="12655"/>
    <cellStyle name="差_20110112-井巷工程(经李部审） 5 3 2" xfId="12656"/>
    <cellStyle name="百分比 6 15" xfId="12657"/>
    <cellStyle name="百分比 6 20" xfId="12658"/>
    <cellStyle name="百分比 6 16" xfId="12659"/>
    <cellStyle name="百分比 6 21" xfId="12660"/>
    <cellStyle name="百分比 6 18" xfId="12661"/>
    <cellStyle name="百分比 6 8" xfId="12662"/>
    <cellStyle name="常规 19 4" xfId="12663"/>
    <cellStyle name="常规 24 4" xfId="12664"/>
    <cellStyle name="百分比 6 9" xfId="12665"/>
    <cellStyle name="常规 19 5" xfId="12666"/>
    <cellStyle name="常规 24 5" xfId="12667"/>
    <cellStyle name="百分比 7 11" xfId="12668"/>
    <cellStyle name="百分比 7 12" xfId="12669"/>
    <cellStyle name="百分比 7 14" xfId="12670"/>
    <cellStyle name="百分比 7 15" xfId="12671"/>
    <cellStyle name="百分比 7 20" xfId="12672"/>
    <cellStyle name="百分比 7 16" xfId="12673"/>
    <cellStyle name="百分比 7 21" xfId="12674"/>
    <cellStyle name="百分比 7 17" xfId="12675"/>
    <cellStyle name="百分比 7 18" xfId="12676"/>
    <cellStyle name="百分比 7 3" xfId="12677"/>
    <cellStyle name="百分比 7 4" xfId="12678"/>
    <cellStyle name="百分比 7 5" xfId="12679"/>
    <cellStyle name="百分比 7 6" xfId="12680"/>
    <cellStyle name="常规 25 2" xfId="12681"/>
    <cellStyle name="常规 30 2" xfId="12682"/>
    <cellStyle name="百分比 7 8" xfId="12683"/>
    <cellStyle name="常规 25 4" xfId="12684"/>
    <cellStyle name="常规 30 4" xfId="12685"/>
    <cellStyle name="百分比 7 9" xfId="12686"/>
    <cellStyle name="常规 25 5" xfId="12687"/>
    <cellStyle name="常规 30 5" xfId="12688"/>
    <cellStyle name="百分比 8 11" xfId="12689"/>
    <cellStyle name="百分比 8 12" xfId="12690"/>
    <cellStyle name="百分比 8 13" xfId="12691"/>
    <cellStyle name="百分比 8 14" xfId="12692"/>
    <cellStyle name="差_山阴县安荣乡煤矿井巷工程计算表（11-04-16） 18" xfId="12693"/>
    <cellStyle name="百分比 8 2" xfId="12694"/>
    <cellStyle name="差_山阴县安荣乡煤矿井巷工程计算表（11-04-16） 19" xfId="12695"/>
    <cellStyle name="百分比 8 3" xfId="12696"/>
    <cellStyle name="百分比 8 5" xfId="12697"/>
    <cellStyle name="差_20110112-井巷工程(经李部审）" xfId="12698"/>
    <cellStyle name="百分比 8 6" xfId="12699"/>
    <cellStyle name="常规 26 2" xfId="12700"/>
    <cellStyle name="常规 31 2" xfId="12701"/>
    <cellStyle name="百分比 8 7" xfId="12702"/>
    <cellStyle name="常规 26 3" xfId="12703"/>
    <cellStyle name="常规 31 3" xfId="12704"/>
    <cellStyle name="百分比 8 9" xfId="12705"/>
    <cellStyle name="常规 26 5" xfId="12706"/>
    <cellStyle name="常规 31 5" xfId="12707"/>
    <cellStyle name="百分比 9 10" xfId="12708"/>
    <cellStyle name="百分比 9 11" xfId="12709"/>
    <cellStyle name="百分比 9 12" xfId="12710"/>
    <cellStyle name="百分比 9 13" xfId="12711"/>
    <cellStyle name="百分比 9 14" xfId="12712"/>
    <cellStyle name="常规 16 6 2" xfId="12713"/>
    <cellStyle name="常规 21 6 2" xfId="12714"/>
    <cellStyle name="百分比 9 15" xfId="12715"/>
    <cellStyle name="百分比 9 20" xfId="12716"/>
    <cellStyle name="百分比 9 19" xfId="12717"/>
    <cellStyle name="百分比 9 3" xfId="12718"/>
    <cellStyle name="百分比 9 4" xfId="12719"/>
    <cellStyle name="百分比 9 5" xfId="12720"/>
    <cellStyle name="百分比 9 6" xfId="12721"/>
    <cellStyle name="常规 27 2" xfId="12722"/>
    <cellStyle name="常规 32 2" xfId="12723"/>
    <cellStyle name="常规 2 2 2 3 2 2" xfId="12724"/>
    <cellStyle name="百分比 9 8" xfId="12725"/>
    <cellStyle name="常规 27 4" xfId="12726"/>
    <cellStyle name="常规 32 4" xfId="12727"/>
    <cellStyle name="百分比 9 9" xfId="12728"/>
    <cellStyle name="常规 27 5" xfId="12729"/>
    <cellStyle name="常规 32 5" xfId="12730"/>
    <cellStyle name="捠壿_PRODUCT DETAIL Q1" xfId="12731"/>
    <cellStyle name="常规 37 4" xfId="12732"/>
    <cellStyle name="常规 42 4" xfId="12733"/>
    <cellStyle name="閉撰蟈諉" xfId="12734"/>
    <cellStyle name="计算 3 2 3 2" xfId="12735"/>
    <cellStyle name="编号 2" xfId="12736"/>
    <cellStyle name="编号 2 2" xfId="12737"/>
    <cellStyle name="标题 1 2 2" xfId="12738"/>
    <cellStyle name="标题 1 2 2 2" xfId="12739"/>
    <cellStyle name="标题 1 2 2 2 2" xfId="12740"/>
    <cellStyle name="标题 1 2 3" xfId="12741"/>
    <cellStyle name="标题 1 2 3 2" xfId="12742"/>
    <cellStyle name="标题 1 2 3 2 2" xfId="12743"/>
    <cellStyle name="标题 1 2 3 3" xfId="12744"/>
    <cellStyle name="标题 1 2 3 4" xfId="12745"/>
    <cellStyle name="标题 1 2 4" xfId="12746"/>
    <cellStyle name="标题 1 2 5 2" xfId="12747"/>
    <cellStyle name="标题 1 2 5 2 2" xfId="12748"/>
    <cellStyle name="标题 1 2 5 3" xfId="12749"/>
    <cellStyle name="标题 1 2 6" xfId="12750"/>
    <cellStyle name="标题 1 2 6 2" xfId="12751"/>
    <cellStyle name="标题 1 3 2 2" xfId="12752"/>
    <cellStyle name="标题 1 3 2 2 2" xfId="12753"/>
    <cellStyle name="差_神华香港公司参股七家风电公司评估进场时间计划及联系人名单 19" xfId="12754"/>
    <cellStyle name="标题 1 3 2 4" xfId="12755"/>
    <cellStyle name="标题 1 3 3" xfId="12756"/>
    <cellStyle name="标题 1 3 3 2" xfId="12757"/>
    <cellStyle name="标题 1 3 3 2 2" xfId="12758"/>
    <cellStyle name="标题 1 3 3 3" xfId="12759"/>
    <cellStyle name="标题 1 3 4" xfId="12760"/>
    <cellStyle name="标题 1 3 4 2" xfId="12761"/>
    <cellStyle name="标题 1 3 5 2" xfId="12762"/>
    <cellStyle name="常规 14 4 2 2" xfId="12763"/>
    <cellStyle name="标题 1 3 6" xfId="12764"/>
    <cellStyle name="常规 14 4 2 3" xfId="12765"/>
    <cellStyle name="标题 1 3 7" xfId="12766"/>
    <cellStyle name="常规 35 4 2" xfId="12767"/>
    <cellStyle name="标题 1 4 2" xfId="12768"/>
    <cellStyle name="常规 4 15" xfId="12769"/>
    <cellStyle name="常规 4 20" xfId="12770"/>
    <cellStyle name="差_20110112-井巷工程(经李部审） 2 2 3" xfId="12771"/>
    <cellStyle name="标题 1 4 2 2" xfId="12772"/>
    <cellStyle name="常规 4 15 2" xfId="12773"/>
    <cellStyle name="差_20110112-井巷工程(经李部审） 2 2 3 2" xfId="12774"/>
    <cellStyle name="常规 2 5 3" xfId="12775"/>
    <cellStyle name="标题 1 4 2 2 2" xfId="12776"/>
    <cellStyle name="常规 4 15 2 2" xfId="12777"/>
    <cellStyle name="差_20110112-井巷工程(经李部审） 2 2 4" xfId="12778"/>
    <cellStyle name="标题 1 4 2 3" xfId="12779"/>
    <cellStyle name="常规 4 15 3" xfId="12780"/>
    <cellStyle name="标题 1 4 2 4" xfId="12781"/>
    <cellStyle name="标题 1 4 3" xfId="12782"/>
    <cellStyle name="常规 4 16" xfId="12783"/>
    <cellStyle name="标题 1 4 3 2" xfId="12784"/>
    <cellStyle name="常规 4 16 2" xfId="12785"/>
    <cellStyle name="常规 3 5 3" xfId="12786"/>
    <cellStyle name="标题 1 4 3 2 2" xfId="12787"/>
    <cellStyle name="常规 4 16 2 2" xfId="12788"/>
    <cellStyle name="标题 1 4 3 3" xfId="12789"/>
    <cellStyle name="常规 4 16 3" xfId="12790"/>
    <cellStyle name="标题 1 4 4" xfId="12791"/>
    <cellStyle name="常规 4 17" xfId="12792"/>
    <cellStyle name="标题 1 4 4 2" xfId="12793"/>
    <cellStyle name="常规 4 17 2" xfId="12794"/>
    <cellStyle name="标题 1 5" xfId="12795"/>
    <cellStyle name="标题 1 5 2" xfId="12796"/>
    <cellStyle name="标题 1 5 2 2" xfId="12797"/>
    <cellStyle name="标题 1 5 2 3" xfId="12798"/>
    <cellStyle name="标题 1 5 3" xfId="12799"/>
    <cellStyle name="标题 1 5 3 2" xfId="12800"/>
    <cellStyle name="标题 1 5 5" xfId="12801"/>
    <cellStyle name="标题 1 6" xfId="12802"/>
    <cellStyle name="标题 1 6 2" xfId="12803"/>
    <cellStyle name="标题 1 6 2 3" xfId="12804"/>
    <cellStyle name="标题 1 6 3" xfId="12805"/>
    <cellStyle name="标题 1 6 3 2" xfId="12806"/>
    <cellStyle name="标题 1 6 5" xfId="12807"/>
    <cellStyle name="标题 1 7 2" xfId="12808"/>
    <cellStyle name="标题 10" xfId="12809"/>
    <cellStyle name="标题 11" xfId="12810"/>
    <cellStyle name="标题 11 2" xfId="12811"/>
    <cellStyle name="标题 2 2 2" xfId="12812"/>
    <cellStyle name="公司标准表 8 8" xfId="12813"/>
    <cellStyle name="标题 2 2 2 3" xfId="12814"/>
    <cellStyle name="标题 2 2 3" xfId="12815"/>
    <cellStyle name="公司标准表 8 9" xfId="12816"/>
    <cellStyle name="标题 2 2 3 2" xfId="12817"/>
    <cellStyle name="好_工程建设其他费用" xfId="12818"/>
    <cellStyle name="标题 2 2 3 3" xfId="12819"/>
    <cellStyle name="标题 2 2 3 4" xfId="12820"/>
    <cellStyle name="标题 2 2 4" xfId="12821"/>
    <cellStyle name="标题 2 2 5" xfId="12822"/>
    <cellStyle name="标题 2 2 5 2 2" xfId="12823"/>
    <cellStyle name="标题 2 2 6" xfId="12824"/>
    <cellStyle name="标题 2 2 6 2" xfId="12825"/>
    <cellStyle name="标题 2 3 2 3" xfId="12826"/>
    <cellStyle name="注释 2 5 4" xfId="12827"/>
    <cellStyle name="标题 2 3 3" xfId="12828"/>
    <cellStyle name="公司标准表 9 9" xfId="12829"/>
    <cellStyle name="千位分隔 5 2 2 4" xfId="12830"/>
    <cellStyle name="常规_评估明细表（申报）" xfId="12831"/>
    <cellStyle name="注释 9 4 3 2" xfId="12832"/>
    <cellStyle name="标题 2 3 4" xfId="12833"/>
    <cellStyle name="千位分隔 5 2 2 5" xfId="12834"/>
    <cellStyle name="标题 2 3 4 2" xfId="12835"/>
    <cellStyle name="注释 2 7 3" xfId="12836"/>
    <cellStyle name="标题 2 3 4 2 2" xfId="12837"/>
    <cellStyle name="差 6 4" xfId="12838"/>
    <cellStyle name="注释 2 7 3 2" xfId="12839"/>
    <cellStyle name="标题 2 3 4 3" xfId="12840"/>
    <cellStyle name="注释 2 7 4" xfId="12841"/>
    <cellStyle name="标题 2 3 5" xfId="12842"/>
    <cellStyle name="千位分隔 5 2 2 6" xfId="12843"/>
    <cellStyle name="标题 2 3 5 2" xfId="12844"/>
    <cellStyle name="注释 2 8 3" xfId="12845"/>
    <cellStyle name="标题 2 4" xfId="12846"/>
    <cellStyle name="标题 2 4 2" xfId="12847"/>
    <cellStyle name="常规 9 15" xfId="12848"/>
    <cellStyle name="常规 9 20" xfId="12849"/>
    <cellStyle name="标题 2 4 2 2" xfId="12850"/>
    <cellStyle name="注释 3 5 3" xfId="12851"/>
    <cellStyle name="公司标准表 7 4 3" xfId="12852"/>
    <cellStyle name="标题 2 4 2 2 2" xfId="12853"/>
    <cellStyle name="注释 3 5 3 2" xfId="12854"/>
    <cellStyle name="标题 2 4 2 3" xfId="12855"/>
    <cellStyle name="注释 3 5 4" xfId="12856"/>
    <cellStyle name="标题 2 4 3" xfId="12857"/>
    <cellStyle name="常规 9 16" xfId="12858"/>
    <cellStyle name="常规 9 21" xfId="12859"/>
    <cellStyle name="标题 2 4 3 2" xfId="12860"/>
    <cellStyle name="注释 3 6 3" xfId="12861"/>
    <cellStyle name="公司标准表 8 4 3" xfId="12862"/>
    <cellStyle name="标题 2 4 3 2 2" xfId="12863"/>
    <cellStyle name="注释 3 6 3 2" xfId="12864"/>
    <cellStyle name="标题 2 4 3 3" xfId="12865"/>
    <cellStyle name="貨幣_1" xfId="12866"/>
    <cellStyle name="注释 3 6 4" xfId="12867"/>
    <cellStyle name="标题 2 4 4" xfId="12868"/>
    <cellStyle name="常规 9 17" xfId="12869"/>
    <cellStyle name="常规 9 22" xfId="12870"/>
    <cellStyle name="标题 2 4 4 2" xfId="12871"/>
    <cellStyle name="标题 2 4 5" xfId="12872"/>
    <cellStyle name="常规 9 18" xfId="12873"/>
    <cellStyle name="常规 9 23" xfId="12874"/>
    <cellStyle name="好_国华锡林郭勒设备询价表 2" xfId="12875"/>
    <cellStyle name="标题 2 5 2" xfId="12876"/>
    <cellStyle name="标题 2 5 2 2" xfId="12877"/>
    <cellStyle name="注释 4 5 3" xfId="12878"/>
    <cellStyle name="标题 2 5 3" xfId="12879"/>
    <cellStyle name="标题 2 5 3 2" xfId="12880"/>
    <cellStyle name="注释 4 6 3" xfId="12881"/>
    <cellStyle name="标题 2 5 5" xfId="12882"/>
    <cellStyle name="标题 2 6" xfId="12883"/>
    <cellStyle name="标题 2 6 2" xfId="12884"/>
    <cellStyle name="标题 2 6 2 2" xfId="12885"/>
    <cellStyle name="注释 5 5 3" xfId="12886"/>
    <cellStyle name="标题 2 6 2 3" xfId="12887"/>
    <cellStyle name="注释 5 5 4" xfId="12888"/>
    <cellStyle name="标题 2 6 3 2" xfId="12889"/>
    <cellStyle name="注释 5 6 3" xfId="12890"/>
    <cellStyle name="标题 2 7" xfId="12891"/>
    <cellStyle name="标题 2 7 2" xfId="12892"/>
    <cellStyle name="标题 3 2 5 3" xfId="12893"/>
    <cellStyle name="标题 3 2 6" xfId="12894"/>
    <cellStyle name="标题 3 2 6 2" xfId="12895"/>
    <cellStyle name="标题 3 3" xfId="12896"/>
    <cellStyle name="常规 14 6 2 2" xfId="12897"/>
    <cellStyle name="标题 3 3 6" xfId="12898"/>
    <cellStyle name="标题 3 3 7" xfId="12899"/>
    <cellStyle name="常规 42 4 2" xfId="12900"/>
    <cellStyle name="标题 3 4" xfId="12901"/>
    <cellStyle name="标题 3 5" xfId="12902"/>
    <cellStyle name="标题 3 8" xfId="12903"/>
    <cellStyle name="千位分隔 3" xfId="12904"/>
    <cellStyle name="标题 4 2" xfId="12905"/>
    <cellStyle name="千位分隔 3 2" xfId="12906"/>
    <cellStyle name="标题 4 2 2" xfId="12907"/>
    <cellStyle name="千位分隔 3 2 3" xfId="12908"/>
    <cellStyle name="标题 4 2 2 3" xfId="12909"/>
    <cellStyle name="千位分隔 3 3" xfId="12910"/>
    <cellStyle name="标题 4 2 3" xfId="12911"/>
    <cellStyle name="千位分隔 3 3 2" xfId="12912"/>
    <cellStyle name="标题 4 2 3 2" xfId="12913"/>
    <cellStyle name="千位分隔 3 3 2 2" xfId="12914"/>
    <cellStyle name="千位分隔 6 17" xfId="12915"/>
    <cellStyle name="千位分隔 6 22" xfId="12916"/>
    <cellStyle name="强调文字颜色 4 2 5" xfId="12917"/>
    <cellStyle name="标题 4 2 3 2 2" xfId="12918"/>
    <cellStyle name="千位分隔 3 3 3" xfId="12919"/>
    <cellStyle name="标题 4 2 3 3" xfId="12920"/>
    <cellStyle name="千位分隔 3 4" xfId="12921"/>
    <cellStyle name="标题 4 2 4" xfId="12922"/>
    <cellStyle name="标题 4 2 4 2" xfId="12923"/>
    <cellStyle name="标题 4 2 4 2 2" xfId="12924"/>
    <cellStyle name="标题 4 2 4 3" xfId="12925"/>
    <cellStyle name="千位分隔 3 5" xfId="12926"/>
    <cellStyle name="标题 4 2 5" xfId="12927"/>
    <cellStyle name="好_江西贵溪化肥有限责任公司资产评估申报表" xfId="12928"/>
    <cellStyle name="千位分隔 3 5 2" xfId="12929"/>
    <cellStyle name="标题 4 2 5 2" xfId="12930"/>
    <cellStyle name="标题 4 2 5 2 2" xfId="12931"/>
    <cellStyle name="标题 4 2 5 3" xfId="12932"/>
    <cellStyle name="千位分隔 4" xfId="12933"/>
    <cellStyle name="标题 4 3" xfId="12934"/>
    <cellStyle name="千位分隔 4 2" xfId="12935"/>
    <cellStyle name="标题 4 3 2" xfId="12936"/>
    <cellStyle name="千位分隔 4 2 2" xfId="12937"/>
    <cellStyle name="标题 4 3 2 2" xfId="12938"/>
    <cellStyle name="常规 4 8" xfId="12939"/>
    <cellStyle name="标题 4 3 2 2 2" xfId="12940"/>
    <cellStyle name="千位分隔 4 3" xfId="12941"/>
    <cellStyle name="标题 4 3 3" xfId="12942"/>
    <cellStyle name="千位分隔 4 3 2" xfId="12943"/>
    <cellStyle name="标题 4 3 3 2" xfId="12944"/>
    <cellStyle name="标题 4 3 3 2 2" xfId="12945"/>
    <cellStyle name="千位分隔 4 5" xfId="12946"/>
    <cellStyle name="标题 4 3 5" xfId="12947"/>
    <cellStyle name="标题 4 3 5 2" xfId="12948"/>
    <cellStyle name="千位分隔 4 7" xfId="12949"/>
    <cellStyle name="标题 4 3 7" xfId="12950"/>
    <cellStyle name="千位分隔 5" xfId="12951"/>
    <cellStyle name="标题 4 4" xfId="12952"/>
    <cellStyle name="千位分隔 5 2" xfId="12953"/>
    <cellStyle name="标题 4 4 2" xfId="12954"/>
    <cellStyle name="千位分隔 5 2 2" xfId="12955"/>
    <cellStyle name="标题 4 4 2 2" xfId="12956"/>
    <cellStyle name="千位分隔 5 2 4" xfId="12957"/>
    <cellStyle name="标题 4 4 2 4" xfId="12958"/>
    <cellStyle name="千位分隔 5 3" xfId="12959"/>
    <cellStyle name="标题 4 4 3" xfId="12960"/>
    <cellStyle name="千位分隔 5 3 2" xfId="12961"/>
    <cellStyle name="标题 4 4 3 2" xfId="12962"/>
    <cellStyle name="千位分隔 5 3 3" xfId="12963"/>
    <cellStyle name="标题 4 4 3 3" xfId="12964"/>
    <cellStyle name="千位分隔 5 4" xfId="12965"/>
    <cellStyle name="标题 4 4 4" xfId="12966"/>
    <cellStyle name="千位分隔 5 4 2" xfId="12967"/>
    <cellStyle name="标题 4 4 4 2" xfId="12968"/>
    <cellStyle name="千位分隔 5 5" xfId="12969"/>
    <cellStyle name="标题 4 4 5" xfId="12970"/>
    <cellStyle name="千位分隔 6" xfId="12971"/>
    <cellStyle name="标题 4 5" xfId="12972"/>
    <cellStyle name="千位分隔 6 2" xfId="12973"/>
    <cellStyle name="标题 4 5 2" xfId="12974"/>
    <cellStyle name="千位分隔 6 5" xfId="12975"/>
    <cellStyle name="标题 4 5 5" xfId="12976"/>
    <cellStyle name="千位分隔 7" xfId="12977"/>
    <cellStyle name="标题 4 6" xfId="12978"/>
    <cellStyle name="千位分隔 7 2" xfId="12979"/>
    <cellStyle name="标题 4 6 2" xfId="12980"/>
    <cellStyle name="千位分隔 7 2 2" xfId="12981"/>
    <cellStyle name="标题 4 6 2 2" xfId="12982"/>
    <cellStyle name="千位分隔 7 2 3" xfId="12983"/>
    <cellStyle name="标题 4 6 2 3" xfId="12984"/>
    <cellStyle name="千位分隔 7 3 2" xfId="12985"/>
    <cellStyle name="标题 4 6 3 2" xfId="12986"/>
    <cellStyle name="千位分隔 8" xfId="12987"/>
    <cellStyle name="标题 4 7" xfId="12988"/>
    <cellStyle name="千位分隔 8 2" xfId="12989"/>
    <cellStyle name="标题 4 7 2" xfId="12990"/>
    <cellStyle name="千位分隔 9" xfId="12991"/>
    <cellStyle name="标题 4 8" xfId="12992"/>
    <cellStyle name="千位分隔 9 2" xfId="12993"/>
    <cellStyle name="标题 4 8 2" xfId="12994"/>
    <cellStyle name="标题 5" xfId="12995"/>
    <cellStyle name="标题 5 2" xfId="12996"/>
    <cellStyle name="标题 5 2 2" xfId="12997"/>
    <cellStyle name="标题 5 2 2 2" xfId="12998"/>
    <cellStyle name="标题 5 2 3" xfId="12999"/>
    <cellStyle name="标题 5 3" xfId="13000"/>
    <cellStyle name="标题 5 3 2" xfId="13001"/>
    <cellStyle name="标题 5 3 2 2" xfId="13002"/>
    <cellStyle name="标题 5 3 3" xfId="13003"/>
    <cellStyle name="标题 5 3 4" xfId="13004"/>
    <cellStyle name="标题 5 4" xfId="13005"/>
    <cellStyle name="标题 5 4 2" xfId="13006"/>
    <cellStyle name="标题 5 4 2 2" xfId="13007"/>
    <cellStyle name="标题 5 4 3" xfId="13008"/>
    <cellStyle name="标题 5 5" xfId="13009"/>
    <cellStyle name="标题 5 5 3" xfId="13010"/>
    <cellStyle name="标题 5 6" xfId="13011"/>
    <cellStyle name="标题 6" xfId="13012"/>
    <cellStyle name="标题 6 2" xfId="13013"/>
    <cellStyle name="标题 6 3 2 2" xfId="13014"/>
    <cellStyle name="强调文字颜色 6 6 7" xfId="13015"/>
    <cellStyle name="标题 6 5" xfId="13016"/>
    <cellStyle name="标题 6 5 2" xfId="13017"/>
    <cellStyle name="标题 6 6" xfId="13018"/>
    <cellStyle name="标题 6 7" xfId="13019"/>
    <cellStyle name="标题 7" xfId="13020"/>
    <cellStyle name="标题 7 5" xfId="13021"/>
    <cellStyle name="标题 8 2" xfId="13022"/>
    <cellStyle name="常规 16 2 2 2" xfId="13023"/>
    <cellStyle name="标题 8 2 3" xfId="13024"/>
    <cellStyle name="标题 8 4" xfId="13025"/>
    <cellStyle name="标题 9 2 3" xfId="13026"/>
    <cellStyle name="标题 9 3 2" xfId="13027"/>
    <cellStyle name="标题 9 5" xfId="13028"/>
    <cellStyle name="标题1" xfId="13029"/>
    <cellStyle name="标题1 2" xfId="13030"/>
    <cellStyle name="标题1 2 2" xfId="13031"/>
    <cellStyle name="部门" xfId="13032"/>
    <cellStyle name="差 10" xfId="13033"/>
    <cellStyle name="超链接 2 3 6" xfId="13034"/>
    <cellStyle name="差 12" xfId="13035"/>
    <cellStyle name="超链接 2 3 8" xfId="13036"/>
    <cellStyle name="差 13" xfId="13037"/>
    <cellStyle name="常规 60 2 2" xfId="13038"/>
    <cellStyle name="超链接 2 3 9" xfId="13039"/>
    <cellStyle name="计算 2 7 3" xfId="13040"/>
    <cellStyle name="差 13 2" xfId="13041"/>
    <cellStyle name="好_F负债类_07华阳-合并" xfId="13042"/>
    <cellStyle name="差 14" xfId="13043"/>
    <cellStyle name="差 14 2" xfId="13044"/>
    <cellStyle name="常规 15 3 2 3 2" xfId="13045"/>
    <cellStyle name="差 15" xfId="13046"/>
    <cellStyle name="差 20" xfId="13047"/>
    <cellStyle name="强调文字颜色 1 4 2 2 2" xfId="13048"/>
    <cellStyle name="差 16" xfId="13049"/>
    <cellStyle name="差 21" xfId="13050"/>
    <cellStyle name="公司标准表 7 5 2 2" xfId="13051"/>
    <cellStyle name="差 16 2" xfId="13052"/>
    <cellStyle name="差 21 2" xfId="13053"/>
    <cellStyle name="差 17" xfId="13054"/>
    <cellStyle name="差 22" xfId="13055"/>
    <cellStyle name="差 17 2" xfId="13056"/>
    <cellStyle name="差 22 2" xfId="13057"/>
    <cellStyle name="差 18" xfId="13058"/>
    <cellStyle name="差 23" xfId="13059"/>
    <cellStyle name="差 18 2" xfId="13060"/>
    <cellStyle name="差 23 2" xfId="13061"/>
    <cellStyle name="差 19" xfId="13062"/>
    <cellStyle name="差 24" xfId="13063"/>
    <cellStyle name="差 19 2" xfId="13064"/>
    <cellStyle name="差 24 2" xfId="13065"/>
    <cellStyle name="差 2 10" xfId="13066"/>
    <cellStyle name="差 2 11" xfId="13067"/>
    <cellStyle name="差 2 11 2" xfId="13068"/>
    <cellStyle name="差 2 12 2" xfId="13069"/>
    <cellStyle name="差 2 13" xfId="13070"/>
    <cellStyle name="常规 2 3 2 3 2" xfId="13071"/>
    <cellStyle name="差 2 13 2" xfId="13072"/>
    <cellStyle name="差 2 14" xfId="13073"/>
    <cellStyle name="千位分隔 2 4 10" xfId="13074"/>
    <cellStyle name="差 2 14 2" xfId="13075"/>
    <cellStyle name="差 2 17 2" xfId="13076"/>
    <cellStyle name="差 2 18" xfId="13077"/>
    <cellStyle name="千位分隔 2 4 14" xfId="13078"/>
    <cellStyle name="差 2 18 2" xfId="13079"/>
    <cellStyle name="差 2 19" xfId="13080"/>
    <cellStyle name="千位分隔 2 4 15" xfId="13081"/>
    <cellStyle name="千位分隔 2 4 20" xfId="13082"/>
    <cellStyle name="差 2 19 2" xfId="13083"/>
    <cellStyle name="差 2 2" xfId="13084"/>
    <cellStyle name="好_主要设备询价表（塔城） 3" xfId="13085"/>
    <cellStyle name="差 2 2 2" xfId="13086"/>
    <cellStyle name="好_主要设备询价表（塔城） 3 2" xfId="13087"/>
    <cellStyle name="差 2 2 2 2" xfId="13088"/>
    <cellStyle name="好_主要设备询价表（塔城） 4" xfId="13089"/>
    <cellStyle name="差 2 2 3" xfId="13090"/>
    <cellStyle name="常规 11 7 2" xfId="13091"/>
    <cellStyle name="差 2 3" xfId="13092"/>
    <cellStyle name="差 2 3 3" xfId="13093"/>
    <cellStyle name="千位分隔 2 4 2 8" xfId="13094"/>
    <cellStyle name="差 2 3 3 2" xfId="13095"/>
    <cellStyle name="差 2 3 4" xfId="13096"/>
    <cellStyle name="千位分隔 2 4 2 9" xfId="13097"/>
    <cellStyle name="常规 2 2 2 2 2 2 4 2 2" xfId="13098"/>
    <cellStyle name="差 2 3 5" xfId="13099"/>
    <cellStyle name="常规 11 7 3" xfId="13100"/>
    <cellStyle name="差 2 4" xfId="13101"/>
    <cellStyle name="差 2 4 2" xfId="13102"/>
    <cellStyle name="差 2 4 2 2" xfId="13103"/>
    <cellStyle name="常规 11 7 4" xfId="13104"/>
    <cellStyle name="差 2 5" xfId="13105"/>
    <cellStyle name="差 2 5 2" xfId="13106"/>
    <cellStyle name="差 2 5 2 2" xfId="13107"/>
    <cellStyle name="差 2 6 2" xfId="13108"/>
    <cellStyle name="差 2 6 2 2" xfId="13109"/>
    <cellStyle name="差 2 6 3" xfId="13110"/>
    <cellStyle name="差 2 7" xfId="13111"/>
    <cellStyle name="好_设备案例安装费用计算 2 2" xfId="13112"/>
    <cellStyle name="差 2 7 2" xfId="13113"/>
    <cellStyle name="差 2 8" xfId="13114"/>
    <cellStyle name="差 2 8 2" xfId="13115"/>
    <cellStyle name="差 2 9" xfId="13116"/>
    <cellStyle name="差 2 9 2" xfId="13117"/>
    <cellStyle name="差 3" xfId="13118"/>
    <cellStyle name="差 3 2" xfId="13119"/>
    <cellStyle name="差 3 2 2" xfId="13120"/>
    <cellStyle name="差 3 2 2 2" xfId="13121"/>
    <cellStyle name="差 3 2 2 3 2" xfId="13122"/>
    <cellStyle name="差 3 2 2 4" xfId="13123"/>
    <cellStyle name="强调文字颜色 4 3 3 2" xfId="13124"/>
    <cellStyle name="差 3 2 3" xfId="13125"/>
    <cellStyle name="差 3 2 3 2" xfId="13126"/>
    <cellStyle name="常规 11 8 2" xfId="13127"/>
    <cellStyle name="差 3 3" xfId="13128"/>
    <cellStyle name="差 3 3 2" xfId="13129"/>
    <cellStyle name="差 3 3 2 2" xfId="13130"/>
    <cellStyle name="差 3 3 3" xfId="13131"/>
    <cellStyle name="差 3 4" xfId="13132"/>
    <cellStyle name="差 3 4 2" xfId="13133"/>
    <cellStyle name="差 3 4 2 2" xfId="13134"/>
    <cellStyle name="差 3 4 3" xfId="13135"/>
    <cellStyle name="差 3 5 3" xfId="13136"/>
    <cellStyle name="差 3 6 3" xfId="13137"/>
    <cellStyle name="差 3 7" xfId="13138"/>
    <cellStyle name="差 3 8" xfId="13139"/>
    <cellStyle name="差 4" xfId="13140"/>
    <cellStyle name="差 4 3" xfId="13141"/>
    <cellStyle name="差 4 3 2" xfId="13142"/>
    <cellStyle name="差 4 3 2 2" xfId="13143"/>
    <cellStyle name="差 4 3 3" xfId="13144"/>
    <cellStyle name="差 4 4" xfId="13145"/>
    <cellStyle name="差 4 4 2" xfId="13146"/>
    <cellStyle name="差 4 4 2 2" xfId="13147"/>
    <cellStyle name="差 4 4 3" xfId="13148"/>
    <cellStyle name="差 4 5" xfId="13149"/>
    <cellStyle name="差 4 5 2" xfId="13150"/>
    <cellStyle name="差 4 6" xfId="13151"/>
    <cellStyle name="差 4 7" xfId="13152"/>
    <cellStyle name="差 5" xfId="13153"/>
    <cellStyle name="差 5 2" xfId="13154"/>
    <cellStyle name="差 5 2 2" xfId="13155"/>
    <cellStyle name="差 5 2 3" xfId="13156"/>
    <cellStyle name="差 5 3" xfId="13157"/>
    <cellStyle name="差 5 3 2" xfId="13158"/>
    <cellStyle name="差 5 4" xfId="13159"/>
    <cellStyle name="差 5 4 2" xfId="13160"/>
    <cellStyle name="差 5 6" xfId="13161"/>
    <cellStyle name="差 6" xfId="13162"/>
    <cellStyle name="差 6 2" xfId="13163"/>
    <cellStyle name="差 6 2 2" xfId="13164"/>
    <cellStyle name="差 6 2 3" xfId="13165"/>
    <cellStyle name="差 6 3" xfId="13166"/>
    <cellStyle name="警告文本 11" xfId="13167"/>
    <cellStyle name="差 6 3 2" xfId="13168"/>
    <cellStyle name="差 6 5" xfId="13169"/>
    <cellStyle name="差 8" xfId="13170"/>
    <cellStyle name="差 8 2" xfId="13171"/>
    <cellStyle name="好_附件10：主要设备询价表 12" xfId="13172"/>
    <cellStyle name="差 8 2 2" xfId="13173"/>
    <cellStyle name="差 8 3" xfId="13174"/>
    <cellStyle name="差 9 2" xfId="13175"/>
    <cellStyle name="好_附件10：主要设备询价表 19" xfId="13176"/>
    <cellStyle name="差_0270锡林郭勒公司资产评估表 2 3" xfId="13177"/>
    <cellStyle name="差_070210" xfId="13178"/>
    <cellStyle name="常规 10 6 4" xfId="13179"/>
    <cellStyle name="差_08华阳-S损益类" xfId="13180"/>
    <cellStyle name="适中rm" xfId="13181"/>
    <cellStyle name="差_1-024青岛田润食品有限公司评估申报表" xfId="13182"/>
    <cellStyle name="差_1-024青岛田润食品有限公司评估申报表（20101031）" xfId="13183"/>
    <cellStyle name="差_1-024青岛田润食品有限公司评估申报表（20101031） 2" xfId="13184"/>
    <cellStyle name="差_20110112-井巷工程(经李部审） 11" xfId="13185"/>
    <cellStyle name="强调文字颜色 6 2 5 3 2" xfId="13186"/>
    <cellStyle name="差_20110112-井巷工程(经李部审） 12 2" xfId="13187"/>
    <cellStyle name="差_20110112-井巷工程(经李部审） 14" xfId="13188"/>
    <cellStyle name="差_20110112-井巷工程(经李部审） 14 2" xfId="13189"/>
    <cellStyle name="差_20110112-井巷工程(经李部审） 15" xfId="13190"/>
    <cellStyle name="差_20110112-井巷工程(经李部审） 20" xfId="13191"/>
    <cellStyle name="差_20110112-井巷工程(经李部审） 15 2" xfId="13192"/>
    <cellStyle name="差_20110112-井巷工程(经李部审） 20 2" xfId="13193"/>
    <cellStyle name="差_20110112-井巷工程(经李部审） 17" xfId="13194"/>
    <cellStyle name="差_20110112-井巷工程(经李部审） 22" xfId="13195"/>
    <cellStyle name="差_20110112-井巷工程(经李部审） 17 2" xfId="13196"/>
    <cellStyle name="差_20110112-井巷工程(经李部审） 19" xfId="13197"/>
    <cellStyle name="常规 5 2 10 3" xfId="13198"/>
    <cellStyle name="差_20110112-井巷工程(经李部审） 19 2" xfId="13199"/>
    <cellStyle name="差_20110112-井巷工程(经李部审） 2" xfId="13200"/>
    <cellStyle name="差_20110112-井巷工程(经李部审） 2 2" xfId="13201"/>
    <cellStyle name="差_20110112-井巷工程(经李部审） 2 2 2" xfId="13202"/>
    <cellStyle name="差_20110112-井巷工程(经李部审） 2 2 2 2" xfId="13203"/>
    <cellStyle name="常规 2 4 3" xfId="13204"/>
    <cellStyle name="差_20110112-井巷工程(经李部审） 2 2 2 2 2" xfId="13205"/>
    <cellStyle name="常规 2 4 3 2" xfId="13206"/>
    <cellStyle name="常规 4 2 2 2 2 4 3" xfId="13207"/>
    <cellStyle name="差_20110112-井巷工程(经李部审） 2 2 2 3" xfId="13208"/>
    <cellStyle name="常规 2 4 4" xfId="13209"/>
    <cellStyle name="差_20110112-井巷工程(经李部审） 2 3" xfId="13210"/>
    <cellStyle name="差_20110112-井巷工程(经李部审） 2 3 2" xfId="13211"/>
    <cellStyle name="差_20110112-井巷工程(经李部审） 2 4" xfId="13212"/>
    <cellStyle name="差_20110112-井巷工程(经李部审） 3" xfId="13213"/>
    <cellStyle name="差_20110112-井巷工程(经李部审） 3 2" xfId="13214"/>
    <cellStyle name="差_20110112-井巷工程(经李部审） 3 2 2" xfId="13215"/>
    <cellStyle name="差_20110112-井巷工程(经李部审） 3 3" xfId="13216"/>
    <cellStyle name="差_20110112-井巷工程(经李部审） 4 2 2" xfId="13217"/>
    <cellStyle name="差_20110112-井巷工程(经李部审） 4 3" xfId="13218"/>
    <cellStyle name="差_20110112-井巷工程(经李部审） 4 3 2" xfId="13219"/>
    <cellStyle name="差_20110112-井巷工程(经李部审） 4 4" xfId="13220"/>
    <cellStyle name="差_20110112-井巷工程(经李部审） 5 2" xfId="13221"/>
    <cellStyle name="差_20110112-井巷工程(经李部审） 5 2 2" xfId="13222"/>
    <cellStyle name="差_20110112-井巷工程(经李部审） 5 4" xfId="13223"/>
    <cellStyle name="差_20110112-井巷工程(经李部审） 6 2" xfId="13224"/>
    <cellStyle name="差_20110112-井巷工程(经李部审） 6 2 2" xfId="13225"/>
    <cellStyle name="差_20110112-井巷工程(经李部审） 6 3" xfId="13226"/>
    <cellStyle name="差_20110112-井巷工程(经李部审） 7 2" xfId="13227"/>
    <cellStyle name="差_20110112-井巷工程(经李部审） 9" xfId="13228"/>
    <cellStyle name="差_20110112-井巷工程(经李部审） 9 2" xfId="13229"/>
    <cellStyle name="差_20110112-井巷工程(经李部审）_0270锡林郭勒公司资产评估表" xfId="13230"/>
    <cellStyle name="差_20110112-井巷工程(经李部审）_0270锡林郭勒公司资产评估表 3 2" xfId="13231"/>
    <cellStyle name="常规 5 2 9 2 2" xfId="13232"/>
    <cellStyle name="差_Book1_08华阳-Z资产类" xfId="13233"/>
    <cellStyle name="差_Book1_F负债类" xfId="13234"/>
    <cellStyle name="差_F负债类" xfId="13235"/>
    <cellStyle name="差_Q所有者权益类" xfId="13236"/>
    <cellStyle name="差_Sheet2" xfId="13237"/>
    <cellStyle name="差_Sheet2 2 2 2" xfId="13238"/>
    <cellStyle name="差_Sheet2 3" xfId="13239"/>
    <cellStyle name="差_Sheet2 3 2" xfId="13240"/>
    <cellStyle name="差_Sheet3" xfId="13241"/>
    <cellStyle name="输出 4 2 2" xfId="13242"/>
    <cellStyle name="差_Sheet3 2" xfId="13243"/>
    <cellStyle name="差_Sheet3 2 2" xfId="13244"/>
    <cellStyle name="差_Sheet3 2 2 2" xfId="13245"/>
    <cellStyle name="差_Sheet3 3" xfId="13246"/>
    <cellStyle name="差_Sheet4" xfId="13247"/>
    <cellStyle name="输出 4 2 3" xfId="13248"/>
    <cellStyle name="差_Sheet4 2" xfId="13249"/>
    <cellStyle name="差_Sheet4 3" xfId="13250"/>
    <cellStyle name="差_Sheet4 3 2" xfId="13251"/>
    <cellStyle name="解释性文本 5" xfId="13252"/>
    <cellStyle name="差_S损益类" xfId="13253"/>
    <cellStyle name="差_Z资产类" xfId="13254"/>
    <cellStyle name="差_案例1-掘进机 13" xfId="13255"/>
    <cellStyle name="差_案例1-掘进机 14" xfId="13256"/>
    <cellStyle name="差_案例1-掘进机 15" xfId="13257"/>
    <cellStyle name="差_案例1-掘进机 20" xfId="13258"/>
    <cellStyle name="差_案例1-掘进机 16" xfId="13259"/>
    <cellStyle name="差_案例1-掘进机 21" xfId="13260"/>
    <cellStyle name="差_案例1-掘进机 17" xfId="13261"/>
    <cellStyle name="千位分隔[0] 5 10" xfId="13262"/>
    <cellStyle name="差_案例1-掘进机 18" xfId="13263"/>
    <cellStyle name="千位分隔[0] 5 11" xfId="13264"/>
    <cellStyle name="差_案例1-掘进机 19" xfId="13265"/>
    <cellStyle name="差_案例1-掘进机 2 2 2 2" xfId="13266"/>
    <cellStyle name="常规 42 5 2 2" xfId="13267"/>
    <cellStyle name="差_案例1-掘进机 2 2 3" xfId="13268"/>
    <cellStyle name="常规 42 5 3" xfId="13269"/>
    <cellStyle name="差_案例1-掘进机_0270锡林郭勒公司资产评估表" xfId="13270"/>
    <cellStyle name="差_案例1-掘进机_0270锡林郭勒公司资产评估表 2" xfId="13271"/>
    <cellStyle name="常规 6 6 2 3" xfId="13272"/>
    <cellStyle name="差_案例1-掘进机_0270锡林郭勒公司资产评估表 2 2" xfId="13273"/>
    <cellStyle name="差_案例1-掘进机_0270锡林郭勒公司资产评估表 3" xfId="13274"/>
    <cellStyle name="差_半山报告报表12.4" xfId="13275"/>
    <cellStyle name="常规 2 3 2 2 2 4" xfId="13276"/>
    <cellStyle name="差_产成品测算表" xfId="13277"/>
    <cellStyle name="差_附件10：主要设备询价表" xfId="13278"/>
    <cellStyle name="差_附件10：主要设备询价表 14" xfId="13279"/>
    <cellStyle name="差_附件10：主要设备询价表 15" xfId="13280"/>
    <cellStyle name="差_附件10：主要设备询价表 20" xfId="13281"/>
    <cellStyle name="差_附件10：主要设备询价表 16" xfId="13282"/>
    <cellStyle name="差_附件10：主要设备询价表 21" xfId="13283"/>
    <cellStyle name="差_附件10：主要设备询价表 18" xfId="13284"/>
    <cellStyle name="差_附件10：主要设备询价表 19" xfId="13285"/>
    <cellStyle name="差_附件10：主要设备询价表 3 2" xfId="13286"/>
    <cellStyle name="千位分隔 7 2 19" xfId="13287"/>
    <cellStyle name="差_附件10：主要设备询价表 5" xfId="13288"/>
    <cellStyle name="强调文字颜色 5 2 3 2" xfId="13289"/>
    <cellStyle name="差_附件10：主要设备询价表 7" xfId="13290"/>
    <cellStyle name="强调文字颜色 5 2 3 4" xfId="13291"/>
    <cellStyle name="差_附件10：主要设备询价表 8" xfId="13292"/>
    <cellStyle name="强调文字颜色 5 2 3 5" xfId="13293"/>
    <cellStyle name="差_副本企业资产评估申报表2009年3月止" xfId="13294"/>
    <cellStyle name="差_构筑物04 2" xfId="13295"/>
    <cellStyle name="注释 6 5 4" xfId="13296"/>
    <cellStyle name="差_国华锡林郭勒设备询价表" xfId="13297"/>
    <cellStyle name="常规 5 8 7 3 2" xfId="13298"/>
    <cellStyle name="差_国华锡林郭勒设备询价表 10" xfId="13299"/>
    <cellStyle name="差_国华锡林郭勒设备询价表 15" xfId="13300"/>
    <cellStyle name="差_国华锡林郭勒设备询价表 20" xfId="13301"/>
    <cellStyle name="差_国华锡林郭勒设备询价表 16" xfId="13302"/>
    <cellStyle name="差_国华锡林郭勒设备询价表 21" xfId="13303"/>
    <cellStyle name="差_国华锡林郭勒设备询价表 17" xfId="13304"/>
    <cellStyle name="差_国华锡林郭勒设备询价表 22" xfId="13305"/>
    <cellStyle name="差_国华锡林郭勒设备询价表 18" xfId="13306"/>
    <cellStyle name="差_国华锡林郭勒设备询价表 19" xfId="13307"/>
    <cellStyle name="差_国华锡林郭勒设备询价表 2" xfId="13308"/>
    <cellStyle name="差_国华锡林郭勒设备询价表 2 2" xfId="13309"/>
    <cellStyle name="差_国华锡林郭勒设备询价表 2 3" xfId="13310"/>
    <cellStyle name="差_国华锡林郭勒设备询价表 3" xfId="13311"/>
    <cellStyle name="差_国华锡林郭勒设备询价表 4" xfId="13312"/>
    <cellStyle name="差_湖南省定额取费程序" xfId="13313"/>
    <cellStyle name="强调文字颜色 6 3 5 4" xfId="13314"/>
    <cellStyle name="差_湖南省定额取费程序 2" xfId="13315"/>
    <cellStyle name="差_湖南省定额取费程序 3" xfId="13316"/>
    <cellStyle name="差_江西贵溪化肥有限责任公司资产评估申报表" xfId="13317"/>
    <cellStyle name="差_鲲鹏房产测算表邵02 14" xfId="13318"/>
    <cellStyle name="警告文本 10 2" xfId="13319"/>
    <cellStyle name="差_鲲鹏房产测算表邵02 15" xfId="13320"/>
    <cellStyle name="差_鲲鹏房产测算表邵02 20" xfId="13321"/>
    <cellStyle name="常规 26 3 2 2" xfId="13322"/>
    <cellStyle name="常规 31 3 2 2" xfId="13323"/>
    <cellStyle name="差_鲲鹏房产测算表邵02 17" xfId="13324"/>
    <cellStyle name="差_鲲鹏房产测算表邵02 22" xfId="13325"/>
    <cellStyle name="差_鲲鹏房产测算表邵02 18" xfId="13326"/>
    <cellStyle name="差_鲲鹏房产测算表邵02 19" xfId="13327"/>
    <cellStyle name="差_鲲鹏房产测算表邵02 2 3" xfId="13328"/>
    <cellStyle name="样式 1 2 2 3" xfId="13329"/>
    <cellStyle name="差_鲲鹏房产测算表邵02 3 3" xfId="13330"/>
    <cellStyle name="样式 1 2 3 3" xfId="13331"/>
    <cellStyle name="差_鲲鹏房产测算表邵02 4" xfId="13332"/>
    <cellStyle name="强调文字颜色 5 5 2" xfId="13333"/>
    <cellStyle name="样式 1 2 4" xfId="13334"/>
    <cellStyle name="常规 19 4 2 3" xfId="13335"/>
    <cellStyle name="差_鲲鹏房产测算表邵02 4 2" xfId="13336"/>
    <cellStyle name="强调文字颜色 5 5 2 2" xfId="13337"/>
    <cellStyle name="样式 1 2 4 2" xfId="13338"/>
    <cellStyle name="常规 19 4 2 4" xfId="13339"/>
    <cellStyle name="差_鲲鹏房产测算表邵02 4 3" xfId="13340"/>
    <cellStyle name="强调文字颜色 5 5 2 3" xfId="13341"/>
    <cellStyle name="样式 1 2 4 3" xfId="13342"/>
    <cellStyle name="差_鲲鹏房产测算表邵02 5" xfId="13343"/>
    <cellStyle name="强调文字颜色 5 5 3" xfId="13344"/>
    <cellStyle name="样式 1 2 5" xfId="13345"/>
    <cellStyle name="差_鲲鹏房产测算表邵02 5 2" xfId="13346"/>
    <cellStyle name="好_20110112-井巷工程(经李部审）" xfId="13347"/>
    <cellStyle name="强调文字颜色 5 5 3 2" xfId="13348"/>
    <cellStyle name="样式 1 2 5 2" xfId="13349"/>
    <cellStyle name="差_鲲鹏房产测算表邵02 5 3" xfId="13350"/>
    <cellStyle name="差_鲲鹏房产测算表邵02 6" xfId="13351"/>
    <cellStyle name="强调文字颜色 5 5 4" xfId="13352"/>
    <cellStyle name="样式 1 2 6" xfId="13353"/>
    <cellStyle name="差_鲲鹏房产测算表邵02 6 2" xfId="13354"/>
    <cellStyle name="千位分隔 5 2 2 15" xfId="13355"/>
    <cellStyle name="千位分隔 5 2 2 20" xfId="13356"/>
    <cellStyle name="差_鲲鹏房产测算表邵02 7" xfId="13357"/>
    <cellStyle name="强调文字颜色 5 5 5" xfId="13358"/>
    <cellStyle name="输出 9 2" xfId="13359"/>
    <cellStyle name="样式 1 2 7" xfId="13360"/>
    <cellStyle name="差_鲲鹏房产测算表邵02 8" xfId="13361"/>
    <cellStyle name="强调文字颜色 5 5 6" xfId="13362"/>
    <cellStyle name="输出 9 3" xfId="13363"/>
    <cellStyle name="样式 1 2 8" xfId="13364"/>
    <cellStyle name="差_娄娄沟房屋及构筑物照片 10" xfId="13365"/>
    <cellStyle name="差_娄娄沟房屋及构筑物照片 11" xfId="13366"/>
    <cellStyle name="差_娄娄沟房屋及构筑物照片 12" xfId="13367"/>
    <cellStyle name="常规 19 3 2 3 2" xfId="13368"/>
    <cellStyle name="差_娄娄沟房屋及构筑物照片 13" xfId="13369"/>
    <cellStyle name="强调文字颜色 5 4 2 2 2" xfId="13370"/>
    <cellStyle name="差_娄娄沟房屋及构筑物照片 14" xfId="13371"/>
    <cellStyle name="警告文本 3 2 2" xfId="13372"/>
    <cellStyle name="差_娄娄沟房屋及构筑物照片 15" xfId="13373"/>
    <cellStyle name="差_娄娄沟房屋及构筑物照片 20" xfId="13374"/>
    <cellStyle name="好_案例1-掘进机 2 2" xfId="13375"/>
    <cellStyle name="警告文本 3 2 3" xfId="13376"/>
    <cellStyle name="差_娄娄沟房屋及构筑物照片 16" xfId="13377"/>
    <cellStyle name="差_娄娄沟房屋及构筑物照片 21" xfId="13378"/>
    <cellStyle name="好_案例1-掘进机 2 3" xfId="13379"/>
    <cellStyle name="差_娄娄沟房屋及构筑物照片 2 2" xfId="13380"/>
    <cellStyle name="差_娄娄沟房屋及构筑物照片 2 3" xfId="13381"/>
    <cellStyle name="差_娄娄沟房屋及构筑物照片 3 2" xfId="13382"/>
    <cellStyle name="差_娄娄沟房屋及构筑物照片 3 3" xfId="13383"/>
    <cellStyle name="差_娄娄沟房屋及构筑物照片_0270锡林郭勒公司资产评估表" xfId="13384"/>
    <cellStyle name="差_娄娄沟房屋及构筑物照片_0270锡林郭勒公司资产评估表 2" xfId="13385"/>
    <cellStyle name="差_山西煤炭进出口集团左权鑫顺煤业有限公司资产评估表" xfId="13386"/>
    <cellStyle name="常规 19 8" xfId="13387"/>
    <cellStyle name="常规 24 8" xfId="13388"/>
    <cellStyle name="差_山西煤炭进出口集团左权鑫顺煤业有限公司资产评估表 10" xfId="13389"/>
    <cellStyle name="差_山西煤炭进出口集团左权鑫顺煤业有限公司资产评估表 11" xfId="13390"/>
    <cellStyle name="常规 9 11 3" xfId="13391"/>
    <cellStyle name="差_山西煤炭进出口集团左权鑫顺煤业有限公司资产评估表 13" xfId="13392"/>
    <cellStyle name="千位分隔[0] 2 7 2 2" xfId="13393"/>
    <cellStyle name="差_山西煤炭进出口集团左权鑫顺煤业有限公司资产评估表 14" xfId="13394"/>
    <cellStyle name="差_山西煤炭进出口集团左权鑫顺煤业有限公司资产评估表 15" xfId="13395"/>
    <cellStyle name="差_山西煤炭进出口集团左权鑫顺煤业有限公司资产评估表 20" xfId="13396"/>
    <cellStyle name="差_山西煤炭进出口集团左权鑫顺煤业有限公司资产评估表 2 2 2 2" xfId="13397"/>
    <cellStyle name="差_山西煤炭进出口集团左权鑫顺煤业有限公司资产评估表 2 2 3" xfId="13398"/>
    <cellStyle name="差_山西煤炭进出口集团左权鑫顺煤业有限公司资产评估表 2 3" xfId="13399"/>
    <cellStyle name="差_山西煤炭进出口集团左权鑫顺煤业有限公司资产评估表 2 4" xfId="13400"/>
    <cellStyle name="差_山西煤炭进出口集团左权鑫顺煤业有限公司资产评估表 3" xfId="13401"/>
    <cellStyle name="差_山西煤炭进出口集团左权鑫顺煤业有限公司资产评估表 3 2" xfId="13402"/>
    <cellStyle name="好_半山报告报表12.4" xfId="13403"/>
    <cellStyle name="差_山西煤炭进出口集团左权鑫顺煤业有限公司资产评估表 4 2" xfId="13404"/>
    <cellStyle name="差_山西煤炭进出口集团左权鑫顺煤业有限公司资产评估表 4 3" xfId="13405"/>
    <cellStyle name="差_山西煤炭进出口集团左权鑫顺煤业有限公司资产评估表 5" xfId="13406"/>
    <cellStyle name="差_山西煤炭进出口集团左权鑫顺煤业有限公司资产评估表 5 2" xfId="13407"/>
    <cellStyle name="差_山西煤炭进出口集团左权鑫顺煤业有限公司资产评估表 5 3" xfId="13408"/>
    <cellStyle name="差_山西煤炭进出口集团左权鑫顺煤业有限公司资产评估表 6" xfId="13409"/>
    <cellStyle name="检查单元格 4 2 3" xfId="13410"/>
    <cellStyle name="差_山西煤炭进出口集团左权鑫顺煤业有限公司资产评估表 6 2" xfId="13411"/>
    <cellStyle name="差_山西煤炭进出口集团左权鑫顺煤业有限公司资产评估表 7" xfId="13412"/>
    <cellStyle name="差_山西煤炭进出口集团左权鑫顺煤业有限公司资产评估表 8" xfId="13413"/>
    <cellStyle name="差_山阴县安荣乡煤矿井巷工程计算表（11-04-16）" xfId="13414"/>
    <cellStyle name="常规 3 20 2 2" xfId="13415"/>
    <cellStyle name="差_山阴县安荣乡煤矿井巷工程计算表（11-04-16） 10" xfId="13416"/>
    <cellStyle name="资产 2 5" xfId="13417"/>
    <cellStyle name="差_山阴县安荣乡煤矿井巷工程计算表（11-04-16） 11" xfId="13418"/>
    <cellStyle name="资产 2 6" xfId="13419"/>
    <cellStyle name="常规 22 8 2 2" xfId="13420"/>
    <cellStyle name="差_山阴县安荣乡煤矿井巷工程计算表（11-04-16） 12" xfId="13421"/>
    <cellStyle name="资产 2 7" xfId="13422"/>
    <cellStyle name="常规 2 16 2 2" xfId="13423"/>
    <cellStyle name="差_山阴县安荣乡煤矿井巷工程计算表（11-04-16） 13" xfId="13424"/>
    <cellStyle name="资产 2 8" xfId="13425"/>
    <cellStyle name="常规 2 16 2 3" xfId="13426"/>
    <cellStyle name="差_山阴县安荣乡煤矿井巷工程计算表（11-04-16） 14" xfId="13427"/>
    <cellStyle name="资产 2 9" xfId="13428"/>
    <cellStyle name="计算 4 3 2 2" xfId="13429"/>
    <cellStyle name="差_山阴县安荣乡煤矿井巷工程计算表（11-04-16） 15" xfId="13430"/>
    <cellStyle name="差_山阴县安荣乡煤矿井巷工程计算表（11-04-16） 20" xfId="13431"/>
    <cellStyle name="差_山阴县安荣乡煤矿井巷工程计算表（11-04-16） 17" xfId="13432"/>
    <cellStyle name="差_山阴县安荣乡煤矿井巷工程计算表（11-04-16） 22" xfId="13433"/>
    <cellStyle name="常规 3 19 2 2 2 2" xfId="13434"/>
    <cellStyle name="差_山阴县安荣乡煤矿井巷工程计算表（11-04-16） 2" xfId="13435"/>
    <cellStyle name="差_山阴县安荣乡煤矿井巷工程计算表（11-04-16） 5 2" xfId="13436"/>
    <cellStyle name="差_山阴县安荣乡煤矿井巷工程计算表（11-04-16） 2 2 3" xfId="13437"/>
    <cellStyle name="差_山阴县安荣乡煤矿井巷工程计算表（11-04-16） 2 3" xfId="13438"/>
    <cellStyle name="好_山阴县安荣乡煤矿井巷工程计算表（11-04-16） 19" xfId="13439"/>
    <cellStyle name="强调文字颜色 5 28 2" xfId="13440"/>
    <cellStyle name="差_山阴县安荣乡煤矿井巷工程计算表（11-04-16） 2 4" xfId="13441"/>
    <cellStyle name="差_山阴县安荣乡煤矿井巷工程计算表（11-04-16） 3" xfId="13442"/>
    <cellStyle name="差_山阴县安荣乡煤矿井巷工程计算表（11-04-16） 3 2" xfId="13443"/>
    <cellStyle name="差_山阴县安荣乡煤矿井巷工程计算表（11-04-16） 3 3" xfId="13444"/>
    <cellStyle name="强调文字颜色 5 29 2" xfId="13445"/>
    <cellStyle name="常规 5 3 7 2" xfId="13446"/>
    <cellStyle name="差_山阴县安荣乡煤矿井巷工程计算表（11-04-16） 4" xfId="13447"/>
    <cellStyle name="常规 5 3 7 2 2" xfId="13448"/>
    <cellStyle name="差_山阴县安荣乡煤矿井巷工程计算表（11-04-16） 4 2" xfId="13449"/>
    <cellStyle name="差_山阴县安荣乡煤矿井巷工程计算表（11-04-16） 4 3" xfId="13450"/>
    <cellStyle name="差_山阴县安荣乡煤矿井巷工程计算表（11-04-16） 5" xfId="13451"/>
    <cellStyle name="差_山阴县安荣乡煤矿井巷工程计算表（11-04-16） 5 3" xfId="13452"/>
    <cellStyle name="差_山阴县安荣乡煤矿井巷工程计算表（11-04-16） 8" xfId="13453"/>
    <cellStyle name="差_山阴县安荣乡煤矿井巷工程计算表（11-04-16） 9" xfId="13454"/>
    <cellStyle name="差_山阴县安荣乡煤矿井巷工程计算表（11-04-16）_0270锡林郭勒公司资产评估表" xfId="13455"/>
    <cellStyle name="资产 2 2 3 3 2" xfId="13456"/>
    <cellStyle name="差_山阴县安荣乡煤矿资产评估申报表" xfId="13457"/>
    <cellStyle name="差_山阴县安荣乡煤矿资产评估申报表 11" xfId="13458"/>
    <cellStyle name="差_山阴县安荣乡煤矿资产评估申报表 18" xfId="13459"/>
    <cellStyle name="差_山阴县安荣乡煤矿资产评估申报表 19" xfId="13460"/>
    <cellStyle name="差_山阴县安荣乡煤矿资产评估申报表 2 4" xfId="13461"/>
    <cellStyle name="输入 2 5 3" xfId="13462"/>
    <cellStyle name="差_山阴县安荣乡煤矿资产评估申报表 4 3" xfId="13463"/>
    <cellStyle name="差_山阴县安荣乡煤矿资产评估申报表 5 3" xfId="13464"/>
    <cellStyle name="差_山阴县安荣乡煤矿资产评估申报表_0270锡林郭勒公司资产评估表" xfId="13465"/>
    <cellStyle name="差_山阴县安荣乡煤矿资产评估申报表_0270锡林郭勒公司资产评估表 2" xfId="13466"/>
    <cellStyle name="差_山阴县安荣乡煤矿资产评估申报表_0270锡林郭勒公司资产评估表 2 2" xfId="13467"/>
    <cellStyle name="差_山阴县安荣乡煤矿资产评估申报表_0270锡林郭勒公司资产评估表 4" xfId="13468"/>
    <cellStyle name="好_山西煤炭进出口集团左权鑫顺煤业有限公司资产评估表 3 2" xfId="13469"/>
    <cellStyle name="差_设备案例安装费用计算 2 2" xfId="13470"/>
    <cellStyle name="差_设备底稿(金鹰)" xfId="13471"/>
    <cellStyle name="差_神华香港公司参股七家风电公司评估进场时间计划及联系人名单" xfId="13472"/>
    <cellStyle name="差_神华香港公司参股七家风电公司评估进场时间计划及联系人名单 11" xfId="13473"/>
    <cellStyle name="好_山西煤炭进出口集团左权鑫顺煤业有限公司资产评估表 5 3" xfId="13474"/>
    <cellStyle name="差_神华香港公司参股七家风电公司评估进场时间计划及联系人名单 12" xfId="13475"/>
    <cellStyle name="差_神华香港公司参股七家风电公司评估进场时间计划及联系人名单 13" xfId="13476"/>
    <cellStyle name="差_神华香港公司参股七家风电公司评估进场时间计划及联系人名单 14" xfId="13477"/>
    <cellStyle name="差_神华香港公司参股七家风电公司评估进场时间计划及联系人名单 15" xfId="13478"/>
    <cellStyle name="差_神华香港公司参股七家风电公司评估进场时间计划及联系人名单 20" xfId="13479"/>
    <cellStyle name="差_神华香港公司参股七家风电公司评估进场时间计划及联系人名单 17" xfId="13480"/>
    <cellStyle name="差_神华香港公司参股七家风电公司评估进场时间计划及联系人名单 22" xfId="13481"/>
    <cellStyle name="差_神华香港公司参股七家风电公司评估进场时间计划及联系人名单 18" xfId="13482"/>
    <cellStyle name="差_神华香港公司参股七家风电公司评估进场时间计划及联系人名单 2 2" xfId="13483"/>
    <cellStyle name="常规 36 2 3 2" xfId="13484"/>
    <cellStyle name="差_神华香港公司参股七家风电公司评估进场时间计划及联系人名单 2 3" xfId="13485"/>
    <cellStyle name="差_神华香港公司参股七家风电公司评估进场时间计划及联系人名单 3 2" xfId="13486"/>
    <cellStyle name="差_神华香港公司参股七家风电公司评估进场时间计划及联系人名单 7" xfId="13487"/>
    <cellStyle name="好_20110112-井巷工程(经李部审）_0270锡林郭勒公司资产评估表 2 2" xfId="13488"/>
    <cellStyle name="差_仙桃-田" xfId="13489"/>
    <cellStyle name="汇总 2 4 2" xfId="13490"/>
    <cellStyle name="差_新评估明细表20111031（徐闻三和）" xfId="13491"/>
    <cellStyle name="差_新准则报表－融辉2007-06-20" xfId="13492"/>
    <cellStyle name="差_新准则报表－融辉2007-06-20 2" xfId="13493"/>
    <cellStyle name="汇总 2 2 3" xfId="13494"/>
    <cellStyle name="差_新准则报表－融辉2007-06-20 2 2" xfId="13495"/>
    <cellStyle name="差_新准则报表－融辉2007-06-20 2 2 2" xfId="13496"/>
    <cellStyle name="差_新准则报表－融辉2007-06-20 3" xfId="13497"/>
    <cellStyle name="差_新准则报表－融辉2007-06-20 3 2" xfId="13498"/>
    <cellStyle name="差_新准则报表－融辉2007-06-20 4" xfId="13499"/>
    <cellStyle name="差_友和公司用地地上房屋建筑物明细表" xfId="13500"/>
    <cellStyle name="差_张家口主要设备询价表 10" xfId="13501"/>
    <cellStyle name="差_张家口主要设备询价表 11" xfId="13502"/>
    <cellStyle name="差_张家口主要设备询价表 12" xfId="13503"/>
    <cellStyle name="差_张家口主要设备询价表 14" xfId="13504"/>
    <cellStyle name="差_张家口主要设备询价表 17" xfId="13505"/>
    <cellStyle name="差_张家口主要设备询价表 22" xfId="13506"/>
    <cellStyle name="差_张家口主要设备询价表 19" xfId="13507"/>
    <cellStyle name="差_张家口主要设备询价表 2" xfId="13508"/>
    <cellStyle name="差_张家口主要设备询价表 2 2" xfId="13509"/>
    <cellStyle name="好_娄娄沟房屋及构筑物照片 9" xfId="13510"/>
    <cellStyle name="差_张家口主要设备询价表 2 3" xfId="13511"/>
    <cellStyle name="差_张家口主要设备询价表 3" xfId="13512"/>
    <cellStyle name="差_张家口主要设备询价表 3 2" xfId="13513"/>
    <cellStyle name="差_张家口主要设备询价表 4" xfId="13514"/>
    <cellStyle name="差_张家口主要设备询价表 5" xfId="13515"/>
    <cellStyle name="差_张家口主要设备询价表 6" xfId="13516"/>
    <cellStyle name="差_张家口主要设备询价表 7" xfId="13517"/>
    <cellStyle name="差_张家口主要设备询价表 8" xfId="13518"/>
    <cellStyle name="常规 4 2 2 3 2" xfId="13519"/>
    <cellStyle name="差_张家口主要设备询价表 9" xfId="13520"/>
    <cellStyle name="常规 6 5 2" xfId="13521"/>
    <cellStyle name="差_中勤万信三年试算平衡表 定稿" xfId="13522"/>
    <cellStyle name="差_主要设备询价表（塔城） 10" xfId="13523"/>
    <cellStyle name="差_主要设备询价表（塔城） 12" xfId="13524"/>
    <cellStyle name="常规 2 8 3" xfId="13525"/>
    <cellStyle name="输入 2 3" xfId="13526"/>
    <cellStyle name="差_主要设备询价表（塔城） 14" xfId="13527"/>
    <cellStyle name="输入 2 5" xfId="13528"/>
    <cellStyle name="差_主要设备询价表（塔城） 15" xfId="13529"/>
    <cellStyle name="差_主要设备询价表（塔城） 20" xfId="13530"/>
    <cellStyle name="借出原因 2 2" xfId="13531"/>
    <cellStyle name="输入 2 6" xfId="13532"/>
    <cellStyle name="差_主要设备询价表（塔城） 17" xfId="13533"/>
    <cellStyle name="差_主要设备询价表（塔城） 22" xfId="13534"/>
    <cellStyle name="输入 2 8" xfId="13535"/>
    <cellStyle name="差_主要设备询价表（塔城） 18" xfId="13536"/>
    <cellStyle name="输入 2 9" xfId="13537"/>
    <cellStyle name="差_主要设备询价表（塔城） 19" xfId="13538"/>
    <cellStyle name="注释 4 8 2" xfId="13539"/>
    <cellStyle name="差_主要设备询价表（塔城） 2 2" xfId="13540"/>
    <cellStyle name="差_主要设备询价表（塔城） 2 3" xfId="13541"/>
    <cellStyle name="常规 5 5 7 2" xfId="13542"/>
    <cellStyle name="差_主要设备询价表（塔城） 3" xfId="13543"/>
    <cellStyle name="差_主要设备询价表（塔城） 3 2" xfId="13544"/>
    <cellStyle name="差_主要设备询价表（塔城） 4" xfId="13545"/>
    <cellStyle name="差_主要设备询价表（塔城） 5" xfId="13546"/>
    <cellStyle name="差_主要设备询价表（塔城） 6" xfId="13547"/>
    <cellStyle name="常规 2 2 7 2" xfId="13548"/>
    <cellStyle name="差_主要设备询价表（塔城） 7" xfId="13549"/>
    <cellStyle name="常?_1" xfId="13550"/>
    <cellStyle name="常规 10 10" xfId="13551"/>
    <cellStyle name="常规 10 11" xfId="13552"/>
    <cellStyle name="常规 10 2" xfId="13553"/>
    <cellStyle name="常规 7 7 2" xfId="13554"/>
    <cellStyle name="常规 10 2 10" xfId="13555"/>
    <cellStyle name="常规 7 7 3" xfId="13556"/>
    <cellStyle name="好_山阴县安荣乡煤矿资产评估申报表_0270锡林郭勒公司资产评估表" xfId="13557"/>
    <cellStyle name="常规 10 2 11" xfId="13558"/>
    <cellStyle name="常规 10 2 13" xfId="13559"/>
    <cellStyle name="输入 2 2 5 2" xfId="13560"/>
    <cellStyle name="常规 10 2 15" xfId="13561"/>
    <cellStyle name="常规 10 2 20" xfId="13562"/>
    <cellStyle name="常规 10 2 16" xfId="13563"/>
    <cellStyle name="常规 10 2 21" xfId="13564"/>
    <cellStyle name="常规 10 2 17" xfId="13565"/>
    <cellStyle name="常规 10 2 22" xfId="13566"/>
    <cellStyle name="千位分隔 10" xfId="13567"/>
    <cellStyle name="强调文字颜色 4 2 6 2" xfId="13568"/>
    <cellStyle name="常规 10 2 18" xfId="13569"/>
    <cellStyle name="常规 10 2 23" xfId="13570"/>
    <cellStyle name="强调文字颜色 4 2 6 3" xfId="13571"/>
    <cellStyle name="注释 7 10 2" xfId="13572"/>
    <cellStyle name="常规 10 2 19" xfId="13573"/>
    <cellStyle name="千位分隔 12" xfId="13574"/>
    <cellStyle name="强调文字颜色 4 2 6 4" xfId="13575"/>
    <cellStyle name="注释 7 10 3" xfId="13576"/>
    <cellStyle name="常规 10 2 2 3" xfId="13577"/>
    <cellStyle name="常规 10 2 2 3 2" xfId="13578"/>
    <cellStyle name="常规 10 2 2 4" xfId="13579"/>
    <cellStyle name="常规 10 2 2 5" xfId="13580"/>
    <cellStyle name="好_0270锡林郭勒公司资产评估表" xfId="13581"/>
    <cellStyle name="样式 1 8" xfId="13582"/>
    <cellStyle name="常规 10 2 2 6" xfId="13583"/>
    <cellStyle name="常规 15 2 2 3 2" xfId="13584"/>
    <cellStyle name="常规 10 2 4" xfId="13585"/>
    <cellStyle name="强调文字颜色 1 3 2 2 2" xfId="13586"/>
    <cellStyle name="常规 10 2 5" xfId="13587"/>
    <cellStyle name="公司标准表 6 5 2 2" xfId="13588"/>
    <cellStyle name="强调文字颜色 1 3 2 2 3" xfId="13589"/>
    <cellStyle name="常规 10 2 6" xfId="13590"/>
    <cellStyle name="强调文字颜色 1 3 2 2 4" xfId="13591"/>
    <cellStyle name="常规 10 2 7" xfId="13592"/>
    <cellStyle name="常规 10 2 8" xfId="13593"/>
    <cellStyle name="千位分隔 3 3 2 10" xfId="13594"/>
    <cellStyle name="常规 10 3" xfId="13595"/>
    <cellStyle name="常规 10 3 2 3" xfId="13596"/>
    <cellStyle name="常规 10 3 2 3 2" xfId="13597"/>
    <cellStyle name="常规 10 3 2 4" xfId="13598"/>
    <cellStyle name="常规 10 4" xfId="13599"/>
    <cellStyle name="常规 10 4 2 3" xfId="13600"/>
    <cellStyle name="常规 10 4 2 3 2" xfId="13601"/>
    <cellStyle name="常规 10 4 2 4" xfId="13602"/>
    <cellStyle name="常规 10 5" xfId="13603"/>
    <cellStyle name="常规 10 5 2 3" xfId="13604"/>
    <cellStyle name="常规 10 5 2 3 2" xfId="13605"/>
    <cellStyle name="常规 10 5 2 4" xfId="13606"/>
    <cellStyle name="千位分隔[0] 2 2 2 3 2 2" xfId="13607"/>
    <cellStyle name="常规 10 7 3" xfId="13608"/>
    <cellStyle name="常规 10 8 3" xfId="13609"/>
    <cellStyle name="常规 11" xfId="13610"/>
    <cellStyle name="常规 11 11" xfId="13611"/>
    <cellStyle name="常规 11 12" xfId="13612"/>
    <cellStyle name="常规 11 13" xfId="13613"/>
    <cellStyle name="常规 11 2" xfId="13614"/>
    <cellStyle name="常规 11 2 14" xfId="13615"/>
    <cellStyle name="常规 11 2 16" xfId="13616"/>
    <cellStyle name="常规 11 2 21" xfId="13617"/>
    <cellStyle name="常规 11 2 17" xfId="13618"/>
    <cellStyle name="常规 11 2 22" xfId="13619"/>
    <cellStyle name="好_华阳森林部分工作底稿" xfId="13620"/>
    <cellStyle name="常规 11 2 18" xfId="13621"/>
    <cellStyle name="常规 11 2 23" xfId="13622"/>
    <cellStyle name="常规 11 2 19" xfId="13623"/>
    <cellStyle name="常规 11 2 2 3 2" xfId="13624"/>
    <cellStyle name="常规 11 2 2 4" xfId="13625"/>
    <cellStyle name="常规 11 2 2 5" xfId="13626"/>
    <cellStyle name="常规 11 2 2 6" xfId="13627"/>
    <cellStyle name="常规 11 2 4" xfId="13628"/>
    <cellStyle name="强调文字颜色 1 3 3 2 2" xfId="13629"/>
    <cellStyle name="常规 11 2 6" xfId="13630"/>
    <cellStyle name="常规 11 2 7" xfId="13631"/>
    <cellStyle name="常规 11 2 8" xfId="13632"/>
    <cellStyle name="常规 11 3 2 3" xfId="13633"/>
    <cellStyle name="常规 19" xfId="13634"/>
    <cellStyle name="常规 24" xfId="13635"/>
    <cellStyle name="常规 11 3 2 4" xfId="13636"/>
    <cellStyle name="常规 25" xfId="13637"/>
    <cellStyle name="常规 30" xfId="13638"/>
    <cellStyle name="常规 11 4" xfId="13639"/>
    <cellStyle name="常规 11 4 2 2" xfId="13640"/>
    <cellStyle name="常规 11 4 2 3" xfId="13641"/>
    <cellStyle name="常规 11 4 2 3 2" xfId="13642"/>
    <cellStyle name="常规 11 4 4" xfId="13643"/>
    <cellStyle name="常规 11 5 2 2" xfId="13644"/>
    <cellStyle name="常规 11 5 2 3" xfId="13645"/>
    <cellStyle name="常规 11 5 2 3 2" xfId="13646"/>
    <cellStyle name="常规 11 5 2 4" xfId="13647"/>
    <cellStyle name="常规 11 5 2 5" xfId="13648"/>
    <cellStyle name="常规 2 2 2 2 2 2 2 2 2" xfId="13649"/>
    <cellStyle name="常规 11 5 3" xfId="13650"/>
    <cellStyle name="常规 11 5 4" xfId="13651"/>
    <cellStyle name="常规 11 6" xfId="13652"/>
    <cellStyle name="常规 11 6 2" xfId="13653"/>
    <cellStyle name="常规 11 6 2 2" xfId="13654"/>
    <cellStyle name="常规 11 6 2 3" xfId="13655"/>
    <cellStyle name="常规 11 6 3" xfId="13656"/>
    <cellStyle name="常规 11 6 4" xfId="13657"/>
    <cellStyle name="常规 11 7" xfId="13658"/>
    <cellStyle name="常规 11 8" xfId="13659"/>
    <cellStyle name="常规 11 9" xfId="13660"/>
    <cellStyle name="好 4 2" xfId="13661"/>
    <cellStyle name="常规 12" xfId="13662"/>
    <cellStyle name="强调文字颜色 3 4 3 2 2" xfId="13663"/>
    <cellStyle name="常规 12 10" xfId="13664"/>
    <cellStyle name="注释 6 2 2" xfId="13665"/>
    <cellStyle name="常规 12 11" xfId="13666"/>
    <cellStyle name="注释 6 2 3" xfId="13667"/>
    <cellStyle name="好 4 2 2" xfId="13668"/>
    <cellStyle name="常规 12 2" xfId="13669"/>
    <cellStyle name="好 4 2 2 2" xfId="13670"/>
    <cellStyle name="常规 12 2 2" xfId="13671"/>
    <cellStyle name="资产 4" xfId="13672"/>
    <cellStyle name="常规 6 12" xfId="13673"/>
    <cellStyle name="常规 12 2 2 2" xfId="13674"/>
    <cellStyle name="资产 4 2" xfId="13675"/>
    <cellStyle name="常规 6 13" xfId="13676"/>
    <cellStyle name="常规 12 2 2 3" xfId="13677"/>
    <cellStyle name="资产 4 3" xfId="13678"/>
    <cellStyle name="常规 6 14" xfId="13679"/>
    <cellStyle name="常规 12 2 2 4" xfId="13680"/>
    <cellStyle name="资产 4 4" xfId="13681"/>
    <cellStyle name="好 4 2 3" xfId="13682"/>
    <cellStyle name="常规 12 3" xfId="13683"/>
    <cellStyle name="好 4 2 4" xfId="13684"/>
    <cellStyle name="常规 12 4" xfId="13685"/>
    <cellStyle name="常规 12 4 2 3" xfId="13686"/>
    <cellStyle name="常规 12 4 2 4" xfId="13687"/>
    <cellStyle name="好_鲲鹏房产测算表邵02 4 2" xfId="13688"/>
    <cellStyle name="常规 12 4 2 5" xfId="13689"/>
    <cellStyle name="常规 12 5 2 2" xfId="13690"/>
    <cellStyle name="常规 12 5 2 3" xfId="13691"/>
    <cellStyle name="常规 12 5 2 3 2" xfId="13692"/>
    <cellStyle name="常规 12 5 2 4" xfId="13693"/>
    <cellStyle name="常规 12 6" xfId="13694"/>
    <cellStyle name="常规 12 6 2" xfId="13695"/>
    <cellStyle name="千位分隔 3 3 2 7" xfId="13696"/>
    <cellStyle name="常规 12 6 2 2" xfId="13697"/>
    <cellStyle name="好_山阴县安荣乡煤矿资产评估申报表 2 4" xfId="13698"/>
    <cellStyle name="常规 12 7" xfId="13699"/>
    <cellStyle name="常规 12 7 2" xfId="13700"/>
    <cellStyle name="常规 12 8" xfId="13701"/>
    <cellStyle name="常规 12 9" xfId="13702"/>
    <cellStyle name="好 4 3" xfId="13703"/>
    <cellStyle name="常规 13" xfId="13704"/>
    <cellStyle name="好 4 3 2" xfId="13705"/>
    <cellStyle name="常规 13 2" xfId="13706"/>
    <cellStyle name="好 4 3 3" xfId="13707"/>
    <cellStyle name="常规 13 3" xfId="13708"/>
    <cellStyle name="常规 13 3 2" xfId="13709"/>
    <cellStyle name="常规 13 4" xfId="13710"/>
    <cellStyle name="常规 13 4 2" xfId="13711"/>
    <cellStyle name="常规 13 5 2 2" xfId="13712"/>
    <cellStyle name="常规 13 6" xfId="13713"/>
    <cellStyle name="常规 13 7" xfId="13714"/>
    <cellStyle name="常规 13 8" xfId="13715"/>
    <cellStyle name="常规 7 6 2 2" xfId="13716"/>
    <cellStyle name="好 4 4" xfId="13717"/>
    <cellStyle name="常规 14" xfId="13718"/>
    <cellStyle name="好 28 2" xfId="13719"/>
    <cellStyle name="好 4 4 2" xfId="13720"/>
    <cellStyle name="常规 14 2" xfId="13721"/>
    <cellStyle name="常规 28 4 2 2" xfId="13722"/>
    <cellStyle name="常规 33 4 2 2" xfId="13723"/>
    <cellStyle name="常规 14 2 2 3 2" xfId="13724"/>
    <cellStyle name="常规 28 4 3" xfId="13725"/>
    <cellStyle name="常规 33 4 3" xfId="13726"/>
    <cellStyle name="常规 14 2 2 4" xfId="13727"/>
    <cellStyle name="好 4 4 3" xfId="13728"/>
    <cellStyle name="常规 14 3" xfId="13729"/>
    <cellStyle name="常规 14 3 2" xfId="13730"/>
    <cellStyle name="常规 14 3 2 2" xfId="13731"/>
    <cellStyle name="常规 29 4 2" xfId="13732"/>
    <cellStyle name="常规 34 4 2" xfId="13733"/>
    <cellStyle name="常规 14 3 2 3" xfId="13734"/>
    <cellStyle name="常规 29 4 3" xfId="13735"/>
    <cellStyle name="常规 34 4 3" xfId="13736"/>
    <cellStyle name="常规 14 3 2 4" xfId="13737"/>
    <cellStyle name="常规 14 4" xfId="13738"/>
    <cellStyle name="常规 14 4 2" xfId="13739"/>
    <cellStyle name="常规 35 4 3" xfId="13740"/>
    <cellStyle name="常规 14 4 2 4" xfId="13741"/>
    <cellStyle name="常规 14 5" xfId="13742"/>
    <cellStyle name="常规 14 5 2" xfId="13743"/>
    <cellStyle name="常规 14 6" xfId="13744"/>
    <cellStyle name="常规 14 6 2" xfId="13745"/>
    <cellStyle name="常规 14 7" xfId="13746"/>
    <cellStyle name="常规 14 8" xfId="13747"/>
    <cellStyle name="好 4 5" xfId="13748"/>
    <cellStyle name="常规 15" xfId="13749"/>
    <cellStyle name="常规 20" xfId="13750"/>
    <cellStyle name="常规 15 2 2" xfId="13751"/>
    <cellStyle name="常规 20 2 2" xfId="13752"/>
    <cellStyle name="强调文字颜色 5 2 19" xfId="13753"/>
    <cellStyle name="强调文字颜色 1 3 2 2" xfId="13754"/>
    <cellStyle name="常规 15 2 2 3" xfId="13755"/>
    <cellStyle name="强调文字颜色 1 3 2 3" xfId="13756"/>
    <cellStyle name="常规 15 2 2 4" xfId="13757"/>
    <cellStyle name="常规 15 3 2 4" xfId="13758"/>
    <cellStyle name="常规 15 5 2" xfId="13759"/>
    <cellStyle name="常规 15 5 2 2" xfId="13760"/>
    <cellStyle name="常规 15 5 2 3" xfId="13761"/>
    <cellStyle name="常规 15 5 2 3 2" xfId="13762"/>
    <cellStyle name="常规 3 6 2 3" xfId="13763"/>
    <cellStyle name="常规 15 6" xfId="13764"/>
    <cellStyle name="常规 15 6 2 2" xfId="13765"/>
    <cellStyle name="公司标准表 4 3" xfId="13766"/>
    <cellStyle name="常规 15 7 2" xfId="13767"/>
    <cellStyle name="常规 15 8" xfId="13768"/>
    <cellStyle name="好 4 6" xfId="13769"/>
    <cellStyle name="常规 16" xfId="13770"/>
    <cellStyle name="常规 21" xfId="13771"/>
    <cellStyle name="注释 6 2 3 2" xfId="13772"/>
    <cellStyle name="常规 16 3 2" xfId="13773"/>
    <cellStyle name="常规 16 3 2 2" xfId="13774"/>
    <cellStyle name="常规 16 4 2" xfId="13775"/>
    <cellStyle name="常规 16 4 2 2" xfId="13776"/>
    <cellStyle name="常规 16 5 2 2" xfId="13777"/>
    <cellStyle name="常规 16 6 2 2" xfId="13778"/>
    <cellStyle name="常规 17 3 2" xfId="13779"/>
    <cellStyle name="常规 22 3 2" xfId="13780"/>
    <cellStyle name="常规 17 3 2 2" xfId="13781"/>
    <cellStyle name="常规 22 3 2 2" xfId="13782"/>
    <cellStyle name="常规 17 3 2 3" xfId="13783"/>
    <cellStyle name="常规 2 11 2 2" xfId="13784"/>
    <cellStyle name="常规 22 3 2 3" xfId="13785"/>
    <cellStyle name="常规 17 3 2 3 2" xfId="13786"/>
    <cellStyle name="常规 22 3 2 3 2" xfId="13787"/>
    <cellStyle name="常规 17 4 2" xfId="13788"/>
    <cellStyle name="常规 22 4 2" xfId="13789"/>
    <cellStyle name="常规 17 4 2 2" xfId="13790"/>
    <cellStyle name="常规 22 4 2 2" xfId="13791"/>
    <cellStyle name="常规 17 4 2 3" xfId="13792"/>
    <cellStyle name="常规 2 12 2 2" xfId="13793"/>
    <cellStyle name="常规 22 4 2 3" xfId="13794"/>
    <cellStyle name="常规 3 2 3 3 2" xfId="13795"/>
    <cellStyle name="常规 17 4 2 3 2" xfId="13796"/>
    <cellStyle name="常规 2 12 2 2 2" xfId="13797"/>
    <cellStyle name="常规 22 4 2 3 2" xfId="13798"/>
    <cellStyle name="常规 27 6" xfId="13799"/>
    <cellStyle name="常规 32 6" xfId="13800"/>
    <cellStyle name="常规 17 6" xfId="13801"/>
    <cellStyle name="常规 22 6" xfId="13802"/>
    <cellStyle name="常规 17 6 2" xfId="13803"/>
    <cellStyle name="常规 22 6 2" xfId="13804"/>
    <cellStyle name="常规 17 6 2 2" xfId="13805"/>
    <cellStyle name="常规 22 6 2 2" xfId="13806"/>
    <cellStyle name="汇总 4" xfId="13807"/>
    <cellStyle name="常规 17 7" xfId="13808"/>
    <cellStyle name="常规 22 7" xfId="13809"/>
    <cellStyle name="常规 17 7 2" xfId="13810"/>
    <cellStyle name="常规 22 7 2" xfId="13811"/>
    <cellStyle name="常规 17 8" xfId="13812"/>
    <cellStyle name="常规 22 8" xfId="13813"/>
    <cellStyle name="常规 18 2 2" xfId="13814"/>
    <cellStyle name="常规 23 2 2" xfId="13815"/>
    <cellStyle name="常规 18 2 2 2" xfId="13816"/>
    <cellStyle name="常规 23 2 2 2" xfId="13817"/>
    <cellStyle name="常规 18 3 2" xfId="13818"/>
    <cellStyle name="常规 23 3 2" xfId="13819"/>
    <cellStyle name="常规 18 3 2 2" xfId="13820"/>
    <cellStyle name="常规 23 3 2 2" xfId="13821"/>
    <cellStyle name="常规 18 4 2" xfId="13822"/>
    <cellStyle name="常规 23 4 2" xfId="13823"/>
    <cellStyle name="常规 18 5 2" xfId="13824"/>
    <cellStyle name="常规 23 5 2" xfId="13825"/>
    <cellStyle name="常规 18 5 2 2" xfId="13826"/>
    <cellStyle name="常规 23 5 2 2" xfId="13827"/>
    <cellStyle name="常规 18 6" xfId="13828"/>
    <cellStyle name="常规 23 6" xfId="13829"/>
    <cellStyle name="常规 18 6 2" xfId="13830"/>
    <cellStyle name="常规 23 6 2" xfId="13831"/>
    <cellStyle name="常规 18 7" xfId="13832"/>
    <cellStyle name="常规 23 7" xfId="13833"/>
    <cellStyle name="常规 18 7 2" xfId="13834"/>
    <cellStyle name="常规 23 7 2" xfId="13835"/>
    <cellStyle name="常规 19 2 2 3 2" xfId="13836"/>
    <cellStyle name="常规 19 3 2" xfId="13837"/>
    <cellStyle name="常规 24 3 2" xfId="13838"/>
    <cellStyle name="常规 19 3 2 2" xfId="13839"/>
    <cellStyle name="常规 24 3 2 2" xfId="13840"/>
    <cellStyle name="常规 19 3 2 3" xfId="13841"/>
    <cellStyle name="常规 3 4 2 3 2" xfId="13842"/>
    <cellStyle name="常规 19 3 2 4" xfId="13843"/>
    <cellStyle name="千位分隔 5 2 2 10" xfId="13844"/>
    <cellStyle name="常规 19 4 2" xfId="13845"/>
    <cellStyle name="常规 24 4 2" xfId="13846"/>
    <cellStyle name="常规 19 4 2 2" xfId="13847"/>
    <cellStyle name="常规 24 4 2 2" xfId="13848"/>
    <cellStyle name="常规 19 4 2 3 2" xfId="13849"/>
    <cellStyle name="常规 19 7" xfId="13850"/>
    <cellStyle name="常规 24 7" xfId="13851"/>
    <cellStyle name="常规 19 7 2" xfId="13852"/>
    <cellStyle name="常规 24 7 2" xfId="13853"/>
    <cellStyle name="常规 2 10" xfId="13854"/>
    <cellStyle name="常规 2 10 2" xfId="13855"/>
    <cellStyle name="常规 2 10 4" xfId="13856"/>
    <cellStyle name="常规 2 11" xfId="13857"/>
    <cellStyle name="常规_评估明细表太原12-11" xfId="13858"/>
    <cellStyle name="强调文字颜色 3 4 2" xfId="13859"/>
    <cellStyle name="常规 2 11 2" xfId="13860"/>
    <cellStyle name="常规 3 2 2 3" xfId="13861"/>
    <cellStyle name="常规 2 11 4" xfId="13862"/>
    <cellStyle name="常规 2 11 4 2" xfId="13863"/>
    <cellStyle name="千位分隔 3 2 4 2" xfId="13864"/>
    <cellStyle name="强调文字颜色 3 4 5" xfId="13865"/>
    <cellStyle name="常规 2 11 5" xfId="13866"/>
    <cellStyle name="常规 2 11 5 2" xfId="13867"/>
    <cellStyle name="千位分隔 3 2 4 3" xfId="13868"/>
    <cellStyle name="强调文字颜色 3 4 6" xfId="13869"/>
    <cellStyle name="常规 2 11 6" xfId="13870"/>
    <cellStyle name="常规 2 11 7" xfId="13871"/>
    <cellStyle name="常规 2 11 8" xfId="13872"/>
    <cellStyle name="常规 2 12 2" xfId="13873"/>
    <cellStyle name="常规 3 2 3 3" xfId="13874"/>
    <cellStyle name="常规 2 12 2 2 3" xfId="13875"/>
    <cellStyle name="常规 27 7" xfId="13876"/>
    <cellStyle name="常规 32 7" xfId="13877"/>
    <cellStyle name="常规 2 12 2 3 2" xfId="13878"/>
    <cellStyle name="常规 28 6" xfId="13879"/>
    <cellStyle name="常规 33 6" xfId="13880"/>
    <cellStyle name="常规 2 12 4" xfId="13881"/>
    <cellStyle name="常规 2 12 5" xfId="13882"/>
    <cellStyle name="常规 2 12 6" xfId="13883"/>
    <cellStyle name="常规 2 13" xfId="13884"/>
    <cellStyle name="常规 8 3 2 3 2" xfId="13885"/>
    <cellStyle name="计算 3 5 2" xfId="13886"/>
    <cellStyle name="常规 2 13 2" xfId="13887"/>
    <cellStyle name="常规 3 2 4 3" xfId="13888"/>
    <cellStyle name="计算 3 5 2 2" xfId="13889"/>
    <cellStyle name="常规 2 13 3" xfId="13890"/>
    <cellStyle name="常规 2 13 4" xfId="13891"/>
    <cellStyle name="千位分隔 3 2 6 2" xfId="13892"/>
    <cellStyle name="强调文字颜色 3 6 5" xfId="13893"/>
    <cellStyle name="常规 2 13 5" xfId="13894"/>
    <cellStyle name="常规 2 14" xfId="13895"/>
    <cellStyle name="计算 3 5 3" xfId="13896"/>
    <cellStyle name="千位分隔 2 14" xfId="13897"/>
    <cellStyle name="强调文字颜色 3 7 2" xfId="13898"/>
    <cellStyle name="常规 2 14 2" xfId="13899"/>
    <cellStyle name="常规 3 2 5 3" xfId="13900"/>
    <cellStyle name="千位分隔 2 14 2" xfId="13901"/>
    <cellStyle name="常规 2 14 2 2" xfId="13902"/>
    <cellStyle name="常规 22 6 2 3" xfId="13903"/>
    <cellStyle name="汇总 5" xfId="13904"/>
    <cellStyle name="常规 2 15" xfId="13905"/>
    <cellStyle name="常规 2 20" xfId="13906"/>
    <cellStyle name="计算 3 5 4" xfId="13907"/>
    <cellStyle name="常规 2 15 2" xfId="13908"/>
    <cellStyle name="常规 2 15 2 2" xfId="13909"/>
    <cellStyle name="常规 2 16" xfId="13910"/>
    <cellStyle name="常规 2 21" xfId="13911"/>
    <cellStyle name="适中 5 3 2" xfId="13912"/>
    <cellStyle name="常规 2 16 2" xfId="13913"/>
    <cellStyle name="常规 7 3 2 2" xfId="13914"/>
    <cellStyle name="常规 2 17" xfId="13915"/>
    <cellStyle name="常规 2 22" xfId="13916"/>
    <cellStyle name="常规 2 17 2" xfId="13917"/>
    <cellStyle name="常规_往来核对附表" xfId="13918"/>
    <cellStyle name="常规 2 18 2" xfId="13919"/>
    <cellStyle name="常规 8 3" xfId="13920"/>
    <cellStyle name="常规 2 18 2 2" xfId="13921"/>
    <cellStyle name="常规 2 19" xfId="13922"/>
    <cellStyle name="常规 2 24" xfId="13923"/>
    <cellStyle name="常规 2 2 10" xfId="13924"/>
    <cellStyle name="常规 2 2 11" xfId="13925"/>
    <cellStyle name="常规 2 2 2 2 2" xfId="13926"/>
    <cellStyle name="常规 2 2 2 2 2 2" xfId="13927"/>
    <cellStyle name="常规 2 2 2 2 2 2 2 2" xfId="13928"/>
    <cellStyle name="常规 2 2 2 2 2 2 3 2" xfId="13929"/>
    <cellStyle name="常规 2 2 2 2 2 2 3 3" xfId="13930"/>
    <cellStyle name="常规 2 2 2 2 2 2 4" xfId="13931"/>
    <cellStyle name="常规 2 5_采购表" xfId="13932"/>
    <cellStyle name="常规 2 2 2 2 2 2 4 2" xfId="13933"/>
    <cellStyle name="常规 2 2 2 2 2 2 5" xfId="13934"/>
    <cellStyle name="常规 2 2 2 2 2 3" xfId="13935"/>
    <cellStyle name="常规 2 2 2 2 2 4" xfId="13936"/>
    <cellStyle name="常规 2 2 2 2 2 5" xfId="13937"/>
    <cellStyle name="常规 2 2 2 2 3" xfId="13938"/>
    <cellStyle name="常规 2 2 2 2 3 2" xfId="13939"/>
    <cellStyle name="常规 2 2 2 2 4" xfId="13940"/>
    <cellStyle name="常规 2 2 2 2 4 2" xfId="13941"/>
    <cellStyle name="常规 2 2 2 3 2" xfId="13942"/>
    <cellStyle name="常规 2 2 2 3 4" xfId="13943"/>
    <cellStyle name="强调文字颜色 1 2" xfId="13944"/>
    <cellStyle name="常规 2 2 2 4 2" xfId="13945"/>
    <cellStyle name="常规 2 2 3 2 2" xfId="13946"/>
    <cellStyle name="常规 2 2 3 2 2 2" xfId="13947"/>
    <cellStyle name="常规 2 2 3 2 2 2 2" xfId="13948"/>
    <cellStyle name="常规 2 2 3 2 2 2 3" xfId="13949"/>
    <cellStyle name="常规 2 2 3 2 2 3" xfId="13950"/>
    <cellStyle name="常规 2 2 3 2 2 3 2" xfId="13951"/>
    <cellStyle name="常规 2 2 3 2 2 4" xfId="13952"/>
    <cellStyle name="常规 2 2 3 2 3" xfId="13953"/>
    <cellStyle name="常规 2 2 3 2 3 2" xfId="13954"/>
    <cellStyle name="常规 2 2 3 2 4" xfId="13955"/>
    <cellStyle name="常规 2 2 3 3" xfId="13956"/>
    <cellStyle name="好_产成品测算表" xfId="13957"/>
    <cellStyle name="常规 2 2 3 3 2" xfId="13958"/>
    <cellStyle name="常规 2 2 3 3 2 2" xfId="13959"/>
    <cellStyle name="常规 2 2 3 3 3" xfId="13960"/>
    <cellStyle name="常规 2 2 3 3 3 2" xfId="13961"/>
    <cellStyle name="常规 2 2 3 4 2" xfId="13962"/>
    <cellStyle name="常规 2 2 3 5" xfId="13963"/>
    <cellStyle name="千位分隔 2 2 5 2" xfId="13964"/>
    <cellStyle name="常规 2 2 3 6" xfId="13965"/>
    <cellStyle name="常规_附件9-1：生产企业收益法申报表1031" xfId="13966"/>
    <cellStyle name="常规 2 2 4 2" xfId="13967"/>
    <cellStyle name="常规 2 2 4 2 2" xfId="13968"/>
    <cellStyle name="强调文字颜色 1 3 7" xfId="13969"/>
    <cellStyle name="常规 2 2 4 2 2 2" xfId="13970"/>
    <cellStyle name="常规 2 2 4 2 3" xfId="13971"/>
    <cellStyle name="强调文字颜色 1 3 8" xfId="13972"/>
    <cellStyle name="常规 2 2 4 3" xfId="13973"/>
    <cellStyle name="计算 2 5 2 2" xfId="13974"/>
    <cellStyle name="常规 2 2 4 4" xfId="13975"/>
    <cellStyle name="常规 2 2 4 5" xfId="13976"/>
    <cellStyle name="常规 2 2 5" xfId="13977"/>
    <cellStyle name="输出 2 3 7" xfId="13978"/>
    <cellStyle name="常规 2 2 5 2" xfId="13979"/>
    <cellStyle name="常规 2 2 5 3" xfId="13980"/>
    <cellStyle name="常规 2 2 5 5" xfId="13981"/>
    <cellStyle name="常规 2 2 6 2" xfId="13982"/>
    <cellStyle name="常规 2 2 6 2 2" xfId="13983"/>
    <cellStyle name="强调文字颜色 3 3 7" xfId="13984"/>
    <cellStyle name="常规 2 2 6 3" xfId="13985"/>
    <cellStyle name="常规 2 2 7 2 2" xfId="13986"/>
    <cellStyle name="强调文字颜色 4 3 7" xfId="13987"/>
    <cellStyle name="常规 2 2 8" xfId="13988"/>
    <cellStyle name="常规 2 2 8 2" xfId="13989"/>
    <cellStyle name="常规 2 2 8 3" xfId="13990"/>
    <cellStyle name="常规 2 26" xfId="13991"/>
    <cellStyle name="常规 2 31" xfId="13992"/>
    <cellStyle name="常规 2 29" xfId="13993"/>
    <cellStyle name="常规 2 34" xfId="13994"/>
    <cellStyle name="常规 2 3 2 2 2" xfId="13995"/>
    <cellStyle name="常规 2 3 2 2 2 2" xfId="13996"/>
    <cellStyle name="常规 2 3 2 2 2 3" xfId="13997"/>
    <cellStyle name="常规 2 3 2 2 3" xfId="13998"/>
    <cellStyle name="常规 2 3 2 4 2" xfId="13999"/>
    <cellStyle name="常规 2 3 2 6" xfId="14000"/>
    <cellStyle name="常规 2 3 2 8" xfId="14001"/>
    <cellStyle name="常规 2 3 2 9" xfId="14002"/>
    <cellStyle name="好_半山报告报表12.4 2 2" xfId="14003"/>
    <cellStyle name="常规 2 3 3 2" xfId="14004"/>
    <cellStyle name="常规 2 3 3 3" xfId="14005"/>
    <cellStyle name="常规 2 3 5" xfId="14006"/>
    <cellStyle name="常规 2 3 6" xfId="14007"/>
    <cellStyle name="强调文字颜色 1 2 3 2 2" xfId="14008"/>
    <cellStyle name="常规 2 3 7" xfId="14009"/>
    <cellStyle name="公司标准表 5 6 2 2" xfId="14010"/>
    <cellStyle name="常规 2 3 8" xfId="14011"/>
    <cellStyle name="常规 2 3 9" xfId="14012"/>
    <cellStyle name="常规 2 37" xfId="14013"/>
    <cellStyle name="常规 2 42" xfId="14014"/>
    <cellStyle name="常规 2 38" xfId="14015"/>
    <cellStyle name="常规 2 43" xfId="14016"/>
    <cellStyle name="常规 2 39" xfId="14017"/>
    <cellStyle name="常规 2 44" xfId="14018"/>
    <cellStyle name="常规 2 4" xfId="14019"/>
    <cellStyle name="常规 2 4 2" xfId="14020"/>
    <cellStyle name="输出 2 5 4" xfId="14021"/>
    <cellStyle name="常规 2 4 2 2" xfId="14022"/>
    <cellStyle name="常规 4 2 2 2 2 3 3" xfId="14023"/>
    <cellStyle name="常规 2 4 2 2 2" xfId="14024"/>
    <cellStyle name="常规 2 4 2 2 3" xfId="14025"/>
    <cellStyle name="常规 2 4 2 2 7" xfId="14026"/>
    <cellStyle name="常规 27 5 3" xfId="14027"/>
    <cellStyle name="常规 32 5 3" xfId="14028"/>
    <cellStyle name="常规 2 4 2 2 8" xfId="14029"/>
    <cellStyle name="常规 2 4 2 3" xfId="14030"/>
    <cellStyle name="常规 2 4 2 3 2" xfId="14031"/>
    <cellStyle name="公司标准表 8 3 2 2" xfId="14032"/>
    <cellStyle name="常规 2 4 2 4" xfId="14033"/>
    <cellStyle name="常规 2 4 2 5" xfId="14034"/>
    <cellStyle name="常规 2 4 2 6" xfId="14035"/>
    <cellStyle name="常规 2 4 2 7" xfId="14036"/>
    <cellStyle name="常规 2 4 3 2 2" xfId="14037"/>
    <cellStyle name="汇总 6 5" xfId="14038"/>
    <cellStyle name="常规 2 4 5" xfId="14039"/>
    <cellStyle name="常规 2 41 2" xfId="14040"/>
    <cellStyle name="常规 2 5 2 2" xfId="14041"/>
    <cellStyle name="常规 2 5 2 3 2" xfId="14042"/>
    <cellStyle name="公司标准表 8 4 2 2" xfId="14043"/>
    <cellStyle name="常规 2 5 2 4" xfId="14044"/>
    <cellStyle name="常规 2 5 2 5" xfId="14045"/>
    <cellStyle name="常规 2 5 2 6" xfId="14046"/>
    <cellStyle name="常规 2 5 4" xfId="14047"/>
    <cellStyle name="常规 2 6 2" xfId="14048"/>
    <cellStyle name="常规 2 6 2 2" xfId="14049"/>
    <cellStyle name="公司标准表 8 5 2 2" xfId="14050"/>
    <cellStyle name="常规 2 6 2 4" xfId="14051"/>
    <cellStyle name="常规 2 6 3" xfId="14052"/>
    <cellStyle name="常规 2 7" xfId="14053"/>
    <cellStyle name="常规 2 7 10" xfId="14054"/>
    <cellStyle name="常规 2 7 11" xfId="14055"/>
    <cellStyle name="常规 2 7 12" xfId="14056"/>
    <cellStyle name="常规 2 7 13" xfId="14057"/>
    <cellStyle name="千位分隔 16 2" xfId="14058"/>
    <cellStyle name="常规 2 7 15" xfId="14059"/>
    <cellStyle name="常规 2 7 20" xfId="14060"/>
    <cellStyle name="强调文字颜色 2 3 2 2 2 3" xfId="14061"/>
    <cellStyle name="千位分隔 16 3" xfId="14062"/>
    <cellStyle name="常规 2 7 16" xfId="14063"/>
    <cellStyle name="常规 2 7 21" xfId="14064"/>
    <cellStyle name="千位分隔 16 4" xfId="14065"/>
    <cellStyle name="常规 2 7 17" xfId="14066"/>
    <cellStyle name="常规 2 7 22" xfId="14067"/>
    <cellStyle name="千位分隔 16 5" xfId="14068"/>
    <cellStyle name="常规 2 7 18" xfId="14069"/>
    <cellStyle name="常规 2 7 23" xfId="14070"/>
    <cellStyle name="常规 2 7 2" xfId="14071"/>
    <cellStyle name="常规 2 7 2 2" xfId="14072"/>
    <cellStyle name="常规 2 7 2 3" xfId="14073"/>
    <cellStyle name="公司标准表 8 6 2 2" xfId="14074"/>
    <cellStyle name="常规 2 7 2 4" xfId="14075"/>
    <cellStyle name="常规 2 7 2 5" xfId="14076"/>
    <cellStyle name="常规 2 7 3" xfId="14077"/>
    <cellStyle name="常规 2 7 5" xfId="14078"/>
    <cellStyle name="常规 2 7 6" xfId="14079"/>
    <cellStyle name="常规 2 7 7" xfId="14080"/>
    <cellStyle name="千位分隔 5 23 2" xfId="14081"/>
    <cellStyle name="常规 2 7 9" xfId="14082"/>
    <cellStyle name="常规 2 8 2 3" xfId="14083"/>
    <cellStyle name="输入 2 2 3" xfId="14084"/>
    <cellStyle name="常规 2 8 2 3 2" xfId="14085"/>
    <cellStyle name="输入 2 2 3 2" xfId="14086"/>
    <cellStyle name="常规 2 8 2 4" xfId="14087"/>
    <cellStyle name="输入 2 2 4" xfId="14088"/>
    <cellStyle name="常规 2 9" xfId="14089"/>
    <cellStyle name="输入 3" xfId="14090"/>
    <cellStyle name="常规 4 4" xfId="14091"/>
    <cellStyle name="常规 2_国华风电询价明细表" xfId="14092"/>
    <cellStyle name="常规 22 6 2 3 2" xfId="14093"/>
    <cellStyle name="汇总 5 2" xfId="14094"/>
    <cellStyle name="常规 22 6 2 4" xfId="14095"/>
    <cellStyle name="汇总 6" xfId="14096"/>
    <cellStyle name="常规 22 7 2 2" xfId="14097"/>
    <cellStyle name="常规 22 7 2 2 2" xfId="14098"/>
    <cellStyle name="常规 22 7 2 2 2 2" xfId="14099"/>
    <cellStyle name="常规 22 8 2" xfId="14100"/>
    <cellStyle name="常规 25 3 3" xfId="14101"/>
    <cellStyle name="常规 30 3 3" xfId="14102"/>
    <cellStyle name="解释性文本 6" xfId="14103"/>
    <cellStyle name="常规 25 4 2" xfId="14104"/>
    <cellStyle name="常规 30 4 2" xfId="14105"/>
    <cellStyle name="解释性文本 6 2" xfId="14106"/>
    <cellStyle name="常规 25 4 2 2" xfId="14107"/>
    <cellStyle name="常规 30 4 2 2" xfId="14108"/>
    <cellStyle name="解释性文本 7" xfId="14109"/>
    <cellStyle name="常规 25 4 3" xfId="14110"/>
    <cellStyle name="常规 30 4 3" xfId="14111"/>
    <cellStyle name="常规 25 5 2" xfId="14112"/>
    <cellStyle name="常规 30 5 2" xfId="14113"/>
    <cellStyle name="常规 25 5 2 2" xfId="14114"/>
    <cellStyle name="常规 30 5 2 2" xfId="14115"/>
    <cellStyle name="常规 25 5 3" xfId="14116"/>
    <cellStyle name="常规 30 5 3" xfId="14117"/>
    <cellStyle name="常规 25 6" xfId="14118"/>
    <cellStyle name="常规 30 6" xfId="14119"/>
    <cellStyle name="常规 25 6 2" xfId="14120"/>
    <cellStyle name="常规 30 6 2" xfId="14121"/>
    <cellStyle name="常规 25 6 2 2" xfId="14122"/>
    <cellStyle name="常规 30 6 2 2" xfId="14123"/>
    <cellStyle name="常规 25 7" xfId="14124"/>
    <cellStyle name="常规 30 7" xfId="14125"/>
    <cellStyle name="常规 25 7 2" xfId="14126"/>
    <cellStyle name="常规 25 8" xfId="14127"/>
    <cellStyle name="常规 26 2 2" xfId="14128"/>
    <cellStyle name="常规 31 2 2" xfId="14129"/>
    <cellStyle name="常规 26 2 2 2" xfId="14130"/>
    <cellStyle name="常规 31 2 2 2" xfId="14131"/>
    <cellStyle name="常规 26 2 3" xfId="14132"/>
    <cellStyle name="常规 31 2 3" xfId="14133"/>
    <cellStyle name="常规 26 3 2" xfId="14134"/>
    <cellStyle name="常规 31 3 2" xfId="14135"/>
    <cellStyle name="常规 26 3 3" xfId="14136"/>
    <cellStyle name="常规 31 3 3" xfId="14137"/>
    <cellStyle name="常规 26 4 2" xfId="14138"/>
    <cellStyle name="常规 31 4 2" xfId="14139"/>
    <cellStyle name="千位分隔 2 4 2 10" xfId="14140"/>
    <cellStyle name="常规 26 4 3" xfId="14141"/>
    <cellStyle name="常规 31 4 3" xfId="14142"/>
    <cellStyle name="常规 26 5 2" xfId="14143"/>
    <cellStyle name="常规 31 5 2" xfId="14144"/>
    <cellStyle name="常规 26 5 2 2" xfId="14145"/>
    <cellStyle name="常规 31 5 2 2" xfId="14146"/>
    <cellStyle name="常规 26 5 3" xfId="14147"/>
    <cellStyle name="常规 31 5 3" xfId="14148"/>
    <cellStyle name="常规 26 6" xfId="14149"/>
    <cellStyle name="常规 31 6" xfId="14150"/>
    <cellStyle name="常规 26 6 2" xfId="14151"/>
    <cellStyle name="常规 31 6 2" xfId="14152"/>
    <cellStyle name="常规 26 6 3" xfId="14153"/>
    <cellStyle name="常规 31 6 3" xfId="14154"/>
    <cellStyle name="常规 26 7" xfId="14155"/>
    <cellStyle name="常规 31 7" xfId="14156"/>
    <cellStyle name="强调文字颜色 1 2 10" xfId="14157"/>
    <cellStyle name="常规 26 7 2" xfId="14158"/>
    <cellStyle name="常规 27" xfId="14159"/>
    <cellStyle name="常规 32" xfId="14160"/>
    <cellStyle name="常规 27 2 2" xfId="14161"/>
    <cellStyle name="常规 32 2 2" xfId="14162"/>
    <cellStyle name="常规 27 2 2 2" xfId="14163"/>
    <cellStyle name="常规 32 2 2 2" xfId="14164"/>
    <cellStyle name="常规 27 3 2" xfId="14165"/>
    <cellStyle name="常规 32 3 2" xfId="14166"/>
    <cellStyle name="常规 27 3 2 2" xfId="14167"/>
    <cellStyle name="常规 32 3 2 2" xfId="14168"/>
    <cellStyle name="常规 27 3 3" xfId="14169"/>
    <cellStyle name="常规 32 3 3" xfId="14170"/>
    <cellStyle name="常规 27 4 2" xfId="14171"/>
    <cellStyle name="常规 32 4 2" xfId="14172"/>
    <cellStyle name="常规 27 5 2 2" xfId="14173"/>
    <cellStyle name="常规 32 5 2 2" xfId="14174"/>
    <cellStyle name="常规 5 11 4" xfId="14175"/>
    <cellStyle name="常规 27 6 2 2" xfId="14176"/>
    <cellStyle name="常规 32 6 2 2" xfId="14177"/>
    <cellStyle name="常规 28" xfId="14178"/>
    <cellStyle name="常规 33" xfId="14179"/>
    <cellStyle name="千位分隔[0] 2 8" xfId="14180"/>
    <cellStyle name="常规 28 2" xfId="14181"/>
    <cellStyle name="常规 33 2" xfId="14182"/>
    <cellStyle name="千位分隔[0] 2 8 2" xfId="14183"/>
    <cellStyle name="常规 28 2 2" xfId="14184"/>
    <cellStyle name="常规 33 2 2" xfId="14185"/>
    <cellStyle name="常规 28 2 2 2" xfId="14186"/>
    <cellStyle name="常规 33 2 2 2" xfId="14187"/>
    <cellStyle name="千位分隔[0] 2 8 3" xfId="14188"/>
    <cellStyle name="常规 28 2 3" xfId="14189"/>
    <cellStyle name="常规 33 2 3" xfId="14190"/>
    <cellStyle name="常规 28 5" xfId="14191"/>
    <cellStyle name="常规 33 5" xfId="14192"/>
    <cellStyle name="常规 28 5 2" xfId="14193"/>
    <cellStyle name="常规 33 5 2" xfId="14194"/>
    <cellStyle name="常规 28 5 3" xfId="14195"/>
    <cellStyle name="常规 33 5 3" xfId="14196"/>
    <cellStyle name="常规 28 6 2" xfId="14197"/>
    <cellStyle name="常规 33 6 2" xfId="14198"/>
    <cellStyle name="常规 28 6 2 2" xfId="14199"/>
    <cellStyle name="常规 33 6 2 2" xfId="14200"/>
    <cellStyle name="常规 28 6 3" xfId="14201"/>
    <cellStyle name="常规 33 6 3" xfId="14202"/>
    <cellStyle name="常规 28 7" xfId="14203"/>
    <cellStyle name="常规 33 7" xfId="14204"/>
    <cellStyle name="常规 29" xfId="14205"/>
    <cellStyle name="常规 34" xfId="14206"/>
    <cellStyle name="千位分隔[0] 3 8" xfId="14207"/>
    <cellStyle name="常规 29 2" xfId="14208"/>
    <cellStyle name="常规 34 2" xfId="14209"/>
    <cellStyle name="常规 29 2 2" xfId="14210"/>
    <cellStyle name="常规 34 2 2" xfId="14211"/>
    <cellStyle name="超链接 4 7" xfId="14212"/>
    <cellStyle name="常规 29 2 3" xfId="14213"/>
    <cellStyle name="常规 34 2 3" xfId="14214"/>
    <cellStyle name="超链接 4 8" xfId="14215"/>
    <cellStyle name="常规 29 3 2" xfId="14216"/>
    <cellStyle name="常规 34 3 2" xfId="14217"/>
    <cellStyle name="超链接 5 7" xfId="14218"/>
    <cellStyle name="常规 29 4" xfId="14219"/>
    <cellStyle name="常规 34 4" xfId="14220"/>
    <cellStyle name="常规 29 5" xfId="14221"/>
    <cellStyle name="常规 34 5" xfId="14222"/>
    <cellStyle name="常规 29 5 2" xfId="14223"/>
    <cellStyle name="常规 34 5 2" xfId="14224"/>
    <cellStyle name="常规 29 5 2 2" xfId="14225"/>
    <cellStyle name="常规 34 5 2 2" xfId="14226"/>
    <cellStyle name="常规 29 5 3" xfId="14227"/>
    <cellStyle name="常规 34 5 3" xfId="14228"/>
    <cellStyle name="常规 29 6" xfId="14229"/>
    <cellStyle name="常规 34 6" xfId="14230"/>
    <cellStyle name="常规 29 6 2" xfId="14231"/>
    <cellStyle name="常规 34 6 2" xfId="14232"/>
    <cellStyle name="常规 29 6 2 2" xfId="14233"/>
    <cellStyle name="常规 34 6 2 2" xfId="14234"/>
    <cellStyle name="常规 29 6 3" xfId="14235"/>
    <cellStyle name="常规 34 6 3" xfId="14236"/>
    <cellStyle name="콤마 [0]_#6기본예산 " xfId="14237"/>
    <cellStyle name="好_F负债类_1" xfId="14238"/>
    <cellStyle name="常规 29 7" xfId="14239"/>
    <cellStyle name="常规 34 7" xfId="14240"/>
    <cellStyle name="好 11" xfId="14241"/>
    <cellStyle name="常规 3" xfId="14242"/>
    <cellStyle name="千位分隔 10 2 19" xfId="14243"/>
    <cellStyle name="常规 3 11" xfId="14244"/>
    <cellStyle name="常规 3 12" xfId="14245"/>
    <cellStyle name="常规 3 13 2" xfId="14246"/>
    <cellStyle name="常规 3 13 2 2" xfId="14247"/>
    <cellStyle name="常规 3 13 3" xfId="14248"/>
    <cellStyle name="常规 3 13 3 2" xfId="14249"/>
    <cellStyle name="常规 3 14" xfId="14250"/>
    <cellStyle name="常规 3 15" xfId="14251"/>
    <cellStyle name="常规 3 20" xfId="14252"/>
    <cellStyle name="常规 3 16" xfId="14253"/>
    <cellStyle name="常规 3 21" xfId="14254"/>
    <cellStyle name="常规 3 17" xfId="14255"/>
    <cellStyle name="常规 3 22" xfId="14256"/>
    <cellStyle name="常规 3 19" xfId="14257"/>
    <cellStyle name="常规 3 24" xfId="14258"/>
    <cellStyle name="常规 3 19 2" xfId="14259"/>
    <cellStyle name="检查单元格 3 7" xfId="14260"/>
    <cellStyle name="常规 3 19 2 2" xfId="14261"/>
    <cellStyle name="常规 3 19 2 2 2" xfId="14262"/>
    <cellStyle name="常规 3 19 4" xfId="14263"/>
    <cellStyle name="检查单元格 3 9" xfId="14264"/>
    <cellStyle name="常规 3 2 2 2 2" xfId="14265"/>
    <cellStyle name="常规 7 15" xfId="14266"/>
    <cellStyle name="常规 7 20" xfId="14267"/>
    <cellStyle name="常规 3 2 2 2 2 2" xfId="14268"/>
    <cellStyle name="常规 3 2 2 2 3" xfId="14269"/>
    <cellStyle name="常规 3 2 2 2 4" xfId="14270"/>
    <cellStyle name="常规 3 2 2 2 5" xfId="14271"/>
    <cellStyle name="常规 3 2 3 2" xfId="14272"/>
    <cellStyle name="常规 3 2 4" xfId="14273"/>
    <cellStyle name="常规 3 2 4 2" xfId="14274"/>
    <cellStyle name="常规 3 2 5" xfId="14275"/>
    <cellStyle name="常规 3 2 6" xfId="14276"/>
    <cellStyle name="常规 3 2 6 2" xfId="14277"/>
    <cellStyle name="常规 3 2 7" xfId="14278"/>
    <cellStyle name="常规 3 20 2" xfId="14279"/>
    <cellStyle name="常规 3 22 2" xfId="14280"/>
    <cellStyle name="常规 3 26" xfId="14281"/>
    <cellStyle name="常规 3 31" xfId="14282"/>
    <cellStyle name="常规 3 27" xfId="14283"/>
    <cellStyle name="常规 3 28" xfId="14284"/>
    <cellStyle name="常规 3 3 2 2" xfId="14285"/>
    <cellStyle name="常规 3 3 2 2 2" xfId="14286"/>
    <cellStyle name="常规 3 3 2 2 2 2" xfId="14287"/>
    <cellStyle name="公司标准表 9 2 2 2" xfId="14288"/>
    <cellStyle name="强调文字颜色 4 4 3" xfId="14289"/>
    <cellStyle name="常规 3 3 2 4" xfId="14290"/>
    <cellStyle name="常规 3 3 2 4 2" xfId="14291"/>
    <cellStyle name="常规 3 3 3" xfId="14292"/>
    <cellStyle name="常规 3 3 3 2" xfId="14293"/>
    <cellStyle name="好 3 2 2 2" xfId="14294"/>
    <cellStyle name="常规 3 3 4" xfId="14295"/>
    <cellStyle name="好 3 2 2 2 2" xfId="14296"/>
    <cellStyle name="常规 3 3 4 2" xfId="14297"/>
    <cellStyle name="好 3 2 2 3" xfId="14298"/>
    <cellStyle name="常规 3 3 5" xfId="14299"/>
    <cellStyle name="好 3 2 2 4" xfId="14300"/>
    <cellStyle name="常规 3 3 6" xfId="14301"/>
    <cellStyle name="强调文字颜色 1 2 4 2 2" xfId="14302"/>
    <cellStyle name="常规 3 4" xfId="14303"/>
    <cellStyle name="常规 3 4 2" xfId="14304"/>
    <cellStyle name="常规 3 4 2 2" xfId="14305"/>
    <cellStyle name="常规 3 4 2 2 2" xfId="14306"/>
    <cellStyle name="常规 3 4 2 2 3" xfId="14307"/>
    <cellStyle name="常规 3 4 2 3" xfId="14308"/>
    <cellStyle name="公司标准表 9 3 2 2" xfId="14309"/>
    <cellStyle name="强调文字颜色 5 4 3" xfId="14310"/>
    <cellStyle name="常规 3 4 2 4" xfId="14311"/>
    <cellStyle name="常规 3 4 2 4 2" xfId="14312"/>
    <cellStyle name="常规 3 4 2 5" xfId="14313"/>
    <cellStyle name="常规 3 4 3" xfId="14314"/>
    <cellStyle name="好 3 2 3 2" xfId="14315"/>
    <cellStyle name="常规 3 4 4" xfId="14316"/>
    <cellStyle name="常规 3 4 5" xfId="14317"/>
    <cellStyle name="常规 3 5 2" xfId="14318"/>
    <cellStyle name="公司标准表 9 4 2 2" xfId="14319"/>
    <cellStyle name="强调文字颜色 6 4 3" xfId="14320"/>
    <cellStyle name="常规 3 5 2 4" xfId="14321"/>
    <cellStyle name="常规 3 5 2 5" xfId="14322"/>
    <cellStyle name="常规 3 5 3 2" xfId="14323"/>
    <cellStyle name="常规 3 6" xfId="14324"/>
    <cellStyle name="解释性文本 4 2 2 2" xfId="14325"/>
    <cellStyle name="常规 3 6 2" xfId="14326"/>
    <cellStyle name="检查单元格 28" xfId="14327"/>
    <cellStyle name="常规 3 6 2 2" xfId="14328"/>
    <cellStyle name="检查单元格 28 2" xfId="14329"/>
    <cellStyle name="常规 4 16 3 2" xfId="14330"/>
    <cellStyle name="常规 3 6 3" xfId="14331"/>
    <cellStyle name="检查单元格 29" xfId="14332"/>
    <cellStyle name="常规 3 7" xfId="14333"/>
    <cellStyle name="常规 3 7 2" xfId="14334"/>
    <cellStyle name="常规 3 7 2 2" xfId="14335"/>
    <cellStyle name="常规 3 7 2 3" xfId="14336"/>
    <cellStyle name="常规 3 7 2 3 2" xfId="14337"/>
    <cellStyle name="公司标准表 9 6 2 2" xfId="14338"/>
    <cellStyle name="注释 2 3 3 2" xfId="14339"/>
    <cellStyle name="常规 3 7 2 4" xfId="14340"/>
    <cellStyle name="常规 3 8" xfId="14341"/>
    <cellStyle name="常规 3 9" xfId="14342"/>
    <cellStyle name="常规 3_04评估申报表（资产基础法）-东平" xfId="14343"/>
    <cellStyle name="计算 2 3 2 2" xfId="14344"/>
    <cellStyle name="常规 32 8" xfId="14345"/>
    <cellStyle name="常规 8 5 2 2" xfId="14346"/>
    <cellStyle name="常规 34 8" xfId="14347"/>
    <cellStyle name="常规 35" xfId="14348"/>
    <cellStyle name="常规 40" xfId="14349"/>
    <cellStyle name="常规 35 2 2 2" xfId="14350"/>
    <cellStyle name="常规 35 5" xfId="14351"/>
    <cellStyle name="常规 35 5 2" xfId="14352"/>
    <cellStyle name="常规 35 5 2 2" xfId="14353"/>
    <cellStyle name="常规 35 5 3" xfId="14354"/>
    <cellStyle name="常规 35 6" xfId="14355"/>
    <cellStyle name="常规 35 6 2" xfId="14356"/>
    <cellStyle name="常规 35 6 2 2" xfId="14357"/>
    <cellStyle name="常规 35 6 3" xfId="14358"/>
    <cellStyle name="常规 35 7" xfId="14359"/>
    <cellStyle name="常规 35 8" xfId="14360"/>
    <cellStyle name="常规 36" xfId="14361"/>
    <cellStyle name="常规 41" xfId="14362"/>
    <cellStyle name="强调文字颜色 2 8 2" xfId="14363"/>
    <cellStyle name="千位分隔[0] 5 8" xfId="14364"/>
    <cellStyle name="常规 36 2" xfId="14365"/>
    <cellStyle name="常规 41 2" xfId="14366"/>
    <cellStyle name="常规 36 2 2" xfId="14367"/>
    <cellStyle name="常规 41 2 2" xfId="14368"/>
    <cellStyle name="常规 36 2 4" xfId="14369"/>
    <cellStyle name="千位分隔[0] 5 9" xfId="14370"/>
    <cellStyle name="常规 36 3" xfId="14371"/>
    <cellStyle name="常规 41 3" xfId="14372"/>
    <cellStyle name="常规 36 3 2 2" xfId="14373"/>
    <cellStyle name="常规 41 3 2 2" xfId="14374"/>
    <cellStyle name="警告文本 10" xfId="14375"/>
    <cellStyle name="常规 37 2 2" xfId="14376"/>
    <cellStyle name="常规 42 2 2" xfId="14377"/>
    <cellStyle name="常规 37 2 2 2" xfId="14378"/>
    <cellStyle name="常规 42 2 2 2" xfId="14379"/>
    <cellStyle name="常规 37 2 2 2 2" xfId="14380"/>
    <cellStyle name="常规 37 2 2 2 2 2" xfId="14381"/>
    <cellStyle name="常规 5 8 3" xfId="14382"/>
    <cellStyle name="常规 37 2 3 2" xfId="14383"/>
    <cellStyle name="千位分隔[0] 6 9" xfId="14384"/>
    <cellStyle name="常规 37 3" xfId="14385"/>
    <cellStyle name="常规 42 3" xfId="14386"/>
    <cellStyle name="常规 37 3 2" xfId="14387"/>
    <cellStyle name="常规 42 3 2" xfId="14388"/>
    <cellStyle name="超链接 2 12" xfId="14389"/>
    <cellStyle name="常规 37 3 2 2" xfId="14390"/>
    <cellStyle name="常规 42 3 2 2" xfId="14391"/>
    <cellStyle name="常规 38 2" xfId="14392"/>
    <cellStyle name="常规 43 2" xfId="14393"/>
    <cellStyle name="千位分隔 2 7" xfId="14394"/>
    <cellStyle name="常规 38 2 2" xfId="14395"/>
    <cellStyle name="常规 43 2 2" xfId="14396"/>
    <cellStyle name="千位分隔 2 7 2" xfId="14397"/>
    <cellStyle name="常规 38 2 2 2" xfId="14398"/>
    <cellStyle name="常规 38 2 2 2 2" xfId="14399"/>
    <cellStyle name="超链接 3 17" xfId="14400"/>
    <cellStyle name="常规 38 2 2 2 2 2" xfId="14401"/>
    <cellStyle name="常规 38 2 2 2 3" xfId="14402"/>
    <cellStyle name="超链接 3 18" xfId="14403"/>
    <cellStyle name="千位分隔 2 8 2" xfId="14404"/>
    <cellStyle name="常规 38 2 3 2" xfId="14405"/>
    <cellStyle name="常规 38 3" xfId="14406"/>
    <cellStyle name="常规 43 3" xfId="14407"/>
    <cellStyle name="千位分隔 3 7" xfId="14408"/>
    <cellStyle name="常规 38 3 2" xfId="14409"/>
    <cellStyle name="常规 38 4" xfId="14410"/>
    <cellStyle name="常规 43 4" xfId="14411"/>
    <cellStyle name="常规 39" xfId="14412"/>
    <cellStyle name="常规 44" xfId="14413"/>
    <cellStyle name="常规 39 2" xfId="14414"/>
    <cellStyle name="常规 44 2" xfId="14415"/>
    <cellStyle name="常规 39 2 2" xfId="14416"/>
    <cellStyle name="常规 44 2 2" xfId="14417"/>
    <cellStyle name="千位分隔 10 5" xfId="14418"/>
    <cellStyle name="常规 39 3" xfId="14419"/>
    <cellStyle name="常规 44 3" xfId="14420"/>
    <cellStyle name="常规 39 4" xfId="14421"/>
    <cellStyle name="常规 44 4" xfId="14422"/>
    <cellStyle name="好_Book1_F负债类" xfId="14423"/>
    <cellStyle name="常规 4 10" xfId="14424"/>
    <cellStyle name="常规 4 11 2" xfId="14425"/>
    <cellStyle name="超链接 2 13" xfId="14426"/>
    <cellStyle name="常规 4 11 2 2" xfId="14427"/>
    <cellStyle name="好_附件10：主要设备询价表 14" xfId="14428"/>
    <cellStyle name="常规 4 11 2 2 2" xfId="14429"/>
    <cellStyle name="常规 4 11 2 2 2 2" xfId="14430"/>
    <cellStyle name="注释 4 4 4" xfId="14431"/>
    <cellStyle name="常规 4 11 2 3" xfId="14432"/>
    <cellStyle name="常规 4 11 2 3 2" xfId="14433"/>
    <cellStyle name="常规 4 11 3" xfId="14434"/>
    <cellStyle name="常规 4 11 3 2" xfId="14435"/>
    <cellStyle name="常规 4 11 3 3" xfId="14436"/>
    <cellStyle name="常规 4 11 4" xfId="14437"/>
    <cellStyle name="常规 4 11 4 2 2" xfId="14438"/>
    <cellStyle name="常规 4 11 5" xfId="14439"/>
    <cellStyle name="常规 4 11 5 2" xfId="14440"/>
    <cellStyle name="常规 4 11 6" xfId="14441"/>
    <cellStyle name="常规 4 12" xfId="14442"/>
    <cellStyle name="常规 4 12 2" xfId="14443"/>
    <cellStyle name="常规 4 12 3" xfId="14444"/>
    <cellStyle name="常规 4 14" xfId="14445"/>
    <cellStyle name="常规 4 14 2" xfId="14446"/>
    <cellStyle name="常规 4 14 2 2" xfId="14447"/>
    <cellStyle name="常规 4 14 3" xfId="14448"/>
    <cellStyle name="好_山西煤炭进出口集团左权鑫顺煤业有限公司资产评估表 2" xfId="14449"/>
    <cellStyle name="常规 4 16 4" xfId="14450"/>
    <cellStyle name="常规 6 4" xfId="14451"/>
    <cellStyle name="常规 4 2 2 2" xfId="14452"/>
    <cellStyle name="资产 12" xfId="14453"/>
    <cellStyle name="常规 6 4 2" xfId="14454"/>
    <cellStyle name="常规 4 2 2 2 2" xfId="14455"/>
    <cellStyle name="常规 6 4 2 2" xfId="14456"/>
    <cellStyle name="常规 4 2 2 2 2 2" xfId="14457"/>
    <cellStyle name="好_娄娄沟房屋及构筑物照片 16" xfId="14458"/>
    <cellStyle name="好_娄娄沟房屋及构筑物照片 21" xfId="14459"/>
    <cellStyle name="检查单元格 2 10" xfId="14460"/>
    <cellStyle name="常规 4 2 2 2 2 2 2" xfId="14461"/>
    <cellStyle name="检查单元格 2 11" xfId="14462"/>
    <cellStyle name="常规 4 2 2 2 2 2 3" xfId="14463"/>
    <cellStyle name="常规 6 4 2 3" xfId="14464"/>
    <cellStyle name="常规 4 2 2 2 2 3" xfId="14465"/>
    <cellStyle name="好_娄娄沟房屋及构筑物照片 17" xfId="14466"/>
    <cellStyle name="好_娄娄沟房屋及构筑物照片 22" xfId="14467"/>
    <cellStyle name="常规 4 2 2 2 2 3 2" xfId="14468"/>
    <cellStyle name="常规 4 2 2 2 2 4" xfId="14469"/>
    <cellStyle name="好_娄娄沟房屋及构筑物照片 18" xfId="14470"/>
    <cellStyle name="常规 4 2 2 2 2 4 2" xfId="14471"/>
    <cellStyle name="常规 6 4 3" xfId="14472"/>
    <cellStyle name="常规 4 2 2 2 3" xfId="14473"/>
    <cellStyle name="常规 6 5" xfId="14474"/>
    <cellStyle name="常规 4 2 2 3" xfId="14475"/>
    <cellStyle name="资产 13" xfId="14476"/>
    <cellStyle name="常规 6 5 2 2" xfId="14477"/>
    <cellStyle name="常规 4 2 2 3 2 2" xfId="14478"/>
    <cellStyle name="强调文字颜色 3 3 2 2 4" xfId="14479"/>
    <cellStyle name="常规 6 6" xfId="14480"/>
    <cellStyle name="常规 4 2 2 4" xfId="14481"/>
    <cellStyle name="资产 14" xfId="14482"/>
    <cellStyle name="常规 6 6 2" xfId="14483"/>
    <cellStyle name="常规 4 2 2 4 2" xfId="14484"/>
    <cellStyle name="常规 6 7" xfId="14485"/>
    <cellStyle name="常规 4 2 2 5" xfId="14486"/>
    <cellStyle name="资产 15" xfId="14487"/>
    <cellStyle name="资产 20" xfId="14488"/>
    <cellStyle name="常规 4 2 3" xfId="14489"/>
    <cellStyle name="常规 7 4" xfId="14490"/>
    <cellStyle name="常规 4 2 3 2" xfId="14491"/>
    <cellStyle name="常规 7 5" xfId="14492"/>
    <cellStyle name="常规 4 2 3 3" xfId="14493"/>
    <cellStyle name="常规 7 5 2" xfId="14494"/>
    <cellStyle name="常规 4 2 3 3 2" xfId="14495"/>
    <cellStyle name="常规 7 6" xfId="14496"/>
    <cellStyle name="常规 4 2 3 4" xfId="14497"/>
    <cellStyle name="常规 7 7" xfId="14498"/>
    <cellStyle name="常规 4 2 3 5" xfId="14499"/>
    <cellStyle name="常规 4 2 4" xfId="14500"/>
    <cellStyle name="常规 4 2 5" xfId="14501"/>
    <cellStyle name="常规 4 2 6" xfId="14502"/>
    <cellStyle name="常规 4 2 7" xfId="14503"/>
    <cellStyle name="常规 4 2 9" xfId="14504"/>
    <cellStyle name="好_娄娄沟房屋及构筑物照片" xfId="14505"/>
    <cellStyle name="常规 4 3 2" xfId="14506"/>
    <cellStyle name="常规 4 3 2 2" xfId="14507"/>
    <cellStyle name="常规 4 3 2 2 2" xfId="14508"/>
    <cellStyle name="常规 4 3 2 2 2 2" xfId="14509"/>
    <cellStyle name="常规 4 3 2 2 2 2 2" xfId="14510"/>
    <cellStyle name="常规 4 3 2 2 2 3" xfId="14511"/>
    <cellStyle name="常规 4 3 2 3" xfId="14512"/>
    <cellStyle name="常规 4 3 2 3 2" xfId="14513"/>
    <cellStyle name="常规 4 3 2 4" xfId="14514"/>
    <cellStyle name="常规 4 3 2 5" xfId="14515"/>
    <cellStyle name="常规 4 3 2 6" xfId="14516"/>
    <cellStyle name="常规 4 3 2 7" xfId="14517"/>
    <cellStyle name="常规 4 3 3" xfId="14518"/>
    <cellStyle name="常规 4 3 3 2" xfId="14519"/>
    <cellStyle name="常规 4 3 3 2 2" xfId="14520"/>
    <cellStyle name="常规 4 3 3 3" xfId="14521"/>
    <cellStyle name="常规 4 3 3 4" xfId="14522"/>
    <cellStyle name="常规 4 3 7" xfId="14523"/>
    <cellStyle name="常规 4 4 2" xfId="14524"/>
    <cellStyle name="常规 4 4 2 2" xfId="14525"/>
    <cellStyle name="常规 4 4 2 3" xfId="14526"/>
    <cellStyle name="公司标准表 2 4 2" xfId="14527"/>
    <cellStyle name="常规 4 4 2 3 2" xfId="14528"/>
    <cellStyle name="公司标准表 2 4 2 2" xfId="14529"/>
    <cellStyle name="常规 9 10 2 2" xfId="14530"/>
    <cellStyle name="常规 4 4 2 4" xfId="14531"/>
    <cellStyle name="公司标准表 2 4 3" xfId="14532"/>
    <cellStyle name="常规 4 4 2 5" xfId="14533"/>
    <cellStyle name="公司标准表 2 4 4" xfId="14534"/>
    <cellStyle name="警告文本 2" xfId="14535"/>
    <cellStyle name="常规 4 4 3 2" xfId="14536"/>
    <cellStyle name="常规 4 5" xfId="14537"/>
    <cellStyle name="常规 4 5 2" xfId="14538"/>
    <cellStyle name="常规 4 5 3" xfId="14539"/>
    <cellStyle name="常规 4 6 2" xfId="14540"/>
    <cellStyle name="链接单元格 9" xfId="14541"/>
    <cellStyle name="常规 4 6 2 2" xfId="14542"/>
    <cellStyle name="链接单元格 9 2" xfId="14543"/>
    <cellStyle name="常规 4 6 2 3" xfId="14544"/>
    <cellStyle name="公司标准表 4 4 2" xfId="14545"/>
    <cellStyle name="常规 4 6 2 3 2" xfId="14546"/>
    <cellStyle name="公司标准表 4 4 2 2" xfId="14547"/>
    <cellStyle name="常规 4 6 2 4" xfId="14548"/>
    <cellStyle name="公司标准表 4 4 3" xfId="14549"/>
    <cellStyle name="常规 4 6 3" xfId="14550"/>
    <cellStyle name="常规 4 7" xfId="14551"/>
    <cellStyle name="常规 4 7 2" xfId="14552"/>
    <cellStyle name="好_张家口主要设备询价表 8" xfId="14553"/>
    <cellStyle name="常规 4 7 2 2" xfId="14554"/>
    <cellStyle name="好_张家口主要设备询价表 9" xfId="14555"/>
    <cellStyle name="常规 4 7 2 3" xfId="14556"/>
    <cellStyle name="公司标准表 5 4 2" xfId="14557"/>
    <cellStyle name="常规 4 7 2 3 2" xfId="14558"/>
    <cellStyle name="公司标准表 5 4 2 2" xfId="14559"/>
    <cellStyle name="常规 4 7 2 4" xfId="14560"/>
    <cellStyle name="公司标准表 5 4 3" xfId="14561"/>
    <cellStyle name="常规 4 7 3" xfId="14562"/>
    <cellStyle name="常规 4 8 2" xfId="14563"/>
    <cellStyle name="常规 4 8 2 2" xfId="14564"/>
    <cellStyle name="常规 4 8 2 3" xfId="14565"/>
    <cellStyle name="公司标准表 6 4 2" xfId="14566"/>
    <cellStyle name="常规 4 8 2 3 2" xfId="14567"/>
    <cellStyle name="公司标准表 6 4 2 2" xfId="14568"/>
    <cellStyle name="常规 4 8 2 4" xfId="14569"/>
    <cellStyle name="公司标准表 6 4 3" xfId="14570"/>
    <cellStyle name="常规 4 8 3" xfId="14571"/>
    <cellStyle name="常规 4 9" xfId="14572"/>
    <cellStyle name="常规 9 8 2 2" xfId="14573"/>
    <cellStyle name="常规 4 9 3" xfId="14574"/>
    <cellStyle name="计算 3 2 2 3 2" xfId="14575"/>
    <cellStyle name="常规 41 5 2" xfId="14576"/>
    <cellStyle name="常规 9 25" xfId="14577"/>
    <cellStyle name="常规 9 30" xfId="14578"/>
    <cellStyle name="好_国华锡林郭勒设备询价表 4" xfId="14579"/>
    <cellStyle name="常规 41 5 2 2" xfId="14580"/>
    <cellStyle name="常规 41 6 2 2" xfId="14581"/>
    <cellStyle name="常规 41 7 2" xfId="14582"/>
    <cellStyle name="常规 42 4 3" xfId="14583"/>
    <cellStyle name="常规 45" xfId="14584"/>
    <cellStyle name="常规 50" xfId="14585"/>
    <cellStyle name="常规 45 2 2" xfId="14586"/>
    <cellStyle name="常规 45 3" xfId="14587"/>
    <cellStyle name="常规 50 3" xfId="14588"/>
    <cellStyle name="常规 45 4" xfId="14589"/>
    <cellStyle name="常规 46" xfId="14590"/>
    <cellStyle name="常规 51" xfId="14591"/>
    <cellStyle name="常规 46 2" xfId="14592"/>
    <cellStyle name="常规 51 2" xfId="14593"/>
    <cellStyle name="常规 46 2 2" xfId="14594"/>
    <cellStyle name="常规 46 4" xfId="14595"/>
    <cellStyle name="常规 47" xfId="14596"/>
    <cellStyle name="常规 52" xfId="14597"/>
    <cellStyle name="常规 47 2" xfId="14598"/>
    <cellStyle name="常规 52 2" xfId="14599"/>
    <cellStyle name="常规 48 2 2" xfId="14600"/>
    <cellStyle name="常规 53 2 2" xfId="14601"/>
    <cellStyle name="常规 49" xfId="14602"/>
    <cellStyle name="常规 54" xfId="14603"/>
    <cellStyle name="常规 49 2" xfId="14604"/>
    <cellStyle name="常规 49 2 2" xfId="14605"/>
    <cellStyle name="常规 49 3" xfId="14606"/>
    <cellStyle name="常规 49 4" xfId="14607"/>
    <cellStyle name="好 13" xfId="14608"/>
    <cellStyle name="常规 5" xfId="14609"/>
    <cellStyle name="常规 8" xfId="14610"/>
    <cellStyle name="常规 5 10 2" xfId="14611"/>
    <cellStyle name="好 16" xfId="14612"/>
    <cellStyle name="好 21" xfId="14613"/>
    <cellStyle name="常规 9" xfId="14614"/>
    <cellStyle name="常规 5 10 3" xfId="14615"/>
    <cellStyle name="好 17" xfId="14616"/>
    <cellStyle name="好 22" xfId="14617"/>
    <cellStyle name="常规 5 10 4" xfId="14618"/>
    <cellStyle name="好 18" xfId="14619"/>
    <cellStyle name="好 23" xfId="14620"/>
    <cellStyle name="常规 5 10 5" xfId="14621"/>
    <cellStyle name="好 19" xfId="14622"/>
    <cellStyle name="好 24" xfId="14623"/>
    <cellStyle name="常规 5 10 6" xfId="14624"/>
    <cellStyle name="好 25" xfId="14625"/>
    <cellStyle name="好 30" xfId="14626"/>
    <cellStyle name="常规 5 11" xfId="14627"/>
    <cellStyle name="常规 5 11 2" xfId="14628"/>
    <cellStyle name="常规 5 11 2 2 2 2" xfId="14629"/>
    <cellStyle name="常规 5 11 2 2 3" xfId="14630"/>
    <cellStyle name="常规 5 11 5" xfId="14631"/>
    <cellStyle name="常规 5 11 6" xfId="14632"/>
    <cellStyle name="常规 5 12 2 2" xfId="14633"/>
    <cellStyle name="常规 5 13" xfId="14634"/>
    <cellStyle name="常规 5 14" xfId="14635"/>
    <cellStyle name="常规 5 2 2 2 3" xfId="14636"/>
    <cellStyle name="常规 5 2 2 4" xfId="14637"/>
    <cellStyle name="常规 5 2 3" xfId="14638"/>
    <cellStyle name="常规 5 2 4" xfId="14639"/>
    <cellStyle name="常规 5 2 6 2 2 2" xfId="14640"/>
    <cellStyle name="常规 9 4 2 4" xfId="14641"/>
    <cellStyle name="常规 5 2 6 2 3" xfId="14642"/>
    <cellStyle name="常规 5 2 6 3 2 2" xfId="14643"/>
    <cellStyle name="常规 9 5 2 4" xfId="14644"/>
    <cellStyle name="常规 5 2 6 3 3" xfId="14645"/>
    <cellStyle name="常规 5 2 7" xfId="14646"/>
    <cellStyle name="常规 5 2 7 2" xfId="14647"/>
    <cellStyle name="常规 5 2 7 3" xfId="14648"/>
    <cellStyle name="常规 5 2 7 3 2" xfId="14649"/>
    <cellStyle name="千位分隔[0] 6 16" xfId="14650"/>
    <cellStyle name="千位分隔[0] 6 21" xfId="14651"/>
    <cellStyle name="常规 5 2 7 3 2 2" xfId="14652"/>
    <cellStyle name="汇总 5 6" xfId="14653"/>
    <cellStyle name="常规 5 2 7 3 3" xfId="14654"/>
    <cellStyle name="千位分隔[0] 6 17" xfId="14655"/>
    <cellStyle name="常规 5 2 7 4 2 2" xfId="14656"/>
    <cellStyle name="常规 5 2 7 4 3" xfId="14657"/>
    <cellStyle name="常规 5 2 8" xfId="14658"/>
    <cellStyle name="常规 5 2 9" xfId="14659"/>
    <cellStyle name="常规 7 3 3" xfId="14660"/>
    <cellStyle name="常规 5 3 10" xfId="14661"/>
    <cellStyle name="常规 5 3 8" xfId="14662"/>
    <cellStyle name="常规 5 3 9" xfId="14663"/>
    <cellStyle name="常规 5 3 9 2" xfId="14664"/>
    <cellStyle name="常规 5 4" xfId="14665"/>
    <cellStyle name="注释 11 3 2" xfId="14666"/>
    <cellStyle name="常规 5 4 2" xfId="14667"/>
    <cellStyle name="常规 5 4 2 2" xfId="14668"/>
    <cellStyle name="常规 5 4 3" xfId="14669"/>
    <cellStyle name="常规 5 4 6" xfId="14670"/>
    <cellStyle name="常规 5 4 7 3" xfId="14671"/>
    <cellStyle name="输出 15" xfId="14672"/>
    <cellStyle name="输出 20" xfId="14673"/>
    <cellStyle name="常规 5 4 7 3 2" xfId="14674"/>
    <cellStyle name="常规 5 5 2" xfId="14675"/>
    <cellStyle name="常规 5 5 2 2" xfId="14676"/>
    <cellStyle name="常规 5 5 3" xfId="14677"/>
    <cellStyle name="常规 5 5 7" xfId="14678"/>
    <cellStyle name="常规 5 5 8" xfId="14679"/>
    <cellStyle name="常规 5 6 3" xfId="14680"/>
    <cellStyle name="常规 5 6 7" xfId="14681"/>
    <cellStyle name="常规 5 6 7 2" xfId="14682"/>
    <cellStyle name="常规 5 6 7 3" xfId="14683"/>
    <cellStyle name="常规 5 6 8" xfId="14684"/>
    <cellStyle name="常规 5 7" xfId="14685"/>
    <cellStyle name="常规 5 7 2" xfId="14686"/>
    <cellStyle name="常规 5 7 2 2" xfId="14687"/>
    <cellStyle name="常规 5 7 6" xfId="14688"/>
    <cellStyle name="常规 5 7 7" xfId="14689"/>
    <cellStyle name="常规 5 7 7 2" xfId="14690"/>
    <cellStyle name="常规 5 7 7 3" xfId="14691"/>
    <cellStyle name="常规 5 7 7 4" xfId="14692"/>
    <cellStyle name="常规 5 7 8" xfId="14693"/>
    <cellStyle name="常规 5 8" xfId="14694"/>
    <cellStyle name="常规 5 8 2" xfId="14695"/>
    <cellStyle name="常规 5 8 4" xfId="14696"/>
    <cellStyle name="常规 5 8 5" xfId="14697"/>
    <cellStyle name="常规 5 8 6" xfId="14698"/>
    <cellStyle name="常规 5 8 7" xfId="14699"/>
    <cellStyle name="常规 5 8 7 2" xfId="14700"/>
    <cellStyle name="常规 5 8 7 3" xfId="14701"/>
    <cellStyle name="常规 5 8 7 4" xfId="14702"/>
    <cellStyle name="常规 5 9 6" xfId="14703"/>
    <cellStyle name="常规 52 2 2" xfId="14704"/>
    <cellStyle name="常规 52 3" xfId="14705"/>
    <cellStyle name="常规 52 4" xfId="14706"/>
    <cellStyle name="常规 55" xfId="14707"/>
    <cellStyle name="常规 60" xfId="14708"/>
    <cellStyle name="常规 56" xfId="14709"/>
    <cellStyle name="常规 61" xfId="14710"/>
    <cellStyle name="好 5 2" xfId="14711"/>
    <cellStyle name="常规 57" xfId="14712"/>
    <cellStyle name="常规 62" xfId="14713"/>
    <cellStyle name="好 5 3" xfId="14714"/>
    <cellStyle name="常规 58" xfId="14715"/>
    <cellStyle name="常规 63" xfId="14716"/>
    <cellStyle name="常规 58 3" xfId="14717"/>
    <cellStyle name="常规 63 3" xfId="14718"/>
    <cellStyle name="常规 58 4" xfId="14719"/>
    <cellStyle name="常规 63 4" xfId="14720"/>
    <cellStyle name="好 5 4" xfId="14721"/>
    <cellStyle name="常规 59" xfId="14722"/>
    <cellStyle name="常规 64" xfId="14723"/>
    <cellStyle name="好 29 2" xfId="14724"/>
    <cellStyle name="常规 59 2" xfId="14725"/>
    <cellStyle name="常规 59 2 2" xfId="14726"/>
    <cellStyle name="常规 59 3" xfId="14727"/>
    <cellStyle name="常规 59 4" xfId="14728"/>
    <cellStyle name="常规 6 10" xfId="14729"/>
    <cellStyle name="常规 8 5 2 4" xfId="14730"/>
    <cellStyle name="常规 6 10 2" xfId="14731"/>
    <cellStyle name="常规 6 10 3" xfId="14732"/>
    <cellStyle name="常规 6 11" xfId="14733"/>
    <cellStyle name="常规 6 16" xfId="14734"/>
    <cellStyle name="常规 6 21" xfId="14735"/>
    <cellStyle name="常规 6 19" xfId="14736"/>
    <cellStyle name="常规 6 24" xfId="14737"/>
    <cellStyle name="常规 6 2" xfId="14738"/>
    <cellStyle name="常规 6 2 12" xfId="14739"/>
    <cellStyle name="常规 6 2 13" xfId="14740"/>
    <cellStyle name="常规 6 2 14" xfId="14741"/>
    <cellStyle name="常规 6 2 15" xfId="14742"/>
    <cellStyle name="常规 6 2 20" xfId="14743"/>
    <cellStyle name="常规 6 2 16" xfId="14744"/>
    <cellStyle name="常规 6 2 21" xfId="14745"/>
    <cellStyle name="常规 6 2 17" xfId="14746"/>
    <cellStyle name="常规 6 2 22" xfId="14747"/>
    <cellStyle name="常规 6 2 18" xfId="14748"/>
    <cellStyle name="常规 6 2 23" xfId="14749"/>
    <cellStyle name="强调文字颜色 1 28 2" xfId="14750"/>
    <cellStyle name="强调文字颜色 1 3 6 3" xfId="14751"/>
    <cellStyle name="常规 6 2 19" xfId="14752"/>
    <cellStyle name="常规 6 2 2" xfId="14753"/>
    <cellStyle name="强调文字颜色 5 2 6 4" xfId="14754"/>
    <cellStyle name="好_0270锡林郭勒公司资产评估表 2 3" xfId="14755"/>
    <cellStyle name="常规 6 2 2 2" xfId="14756"/>
    <cellStyle name="常规 6 2 2 3" xfId="14757"/>
    <cellStyle name="常规 6 2 2 4" xfId="14758"/>
    <cellStyle name="常规 6 2 2 5" xfId="14759"/>
    <cellStyle name="常规 6 2 2 7" xfId="14760"/>
    <cellStyle name="常规 6 2 2 8" xfId="14761"/>
    <cellStyle name="常规 6 2 2 9" xfId="14762"/>
    <cellStyle name="常规 6 2 3" xfId="14763"/>
    <cellStyle name="强调文字颜色 5 2 6 5" xfId="14764"/>
    <cellStyle name="常规 6 2 4" xfId="14765"/>
    <cellStyle name="常规 6 2 5" xfId="14766"/>
    <cellStyle name="常规 6 2 6" xfId="14767"/>
    <cellStyle name="常规 6 2 7" xfId="14768"/>
    <cellStyle name="常规 6 2 8" xfId="14769"/>
    <cellStyle name="常规 6 2 9" xfId="14770"/>
    <cellStyle name="常规 6 22 2" xfId="14771"/>
    <cellStyle name="常规 6 23 2" xfId="14772"/>
    <cellStyle name="常规 6 25" xfId="14773"/>
    <cellStyle name="常规 6 3 3" xfId="14774"/>
    <cellStyle name="常规 6 6 2 2" xfId="14775"/>
    <cellStyle name="常规 6 6 3" xfId="14776"/>
    <cellStyle name="千位分隔[0] 2 10" xfId="14777"/>
    <cellStyle name="常规 6 6 5" xfId="14778"/>
    <cellStyle name="常规 6 7 2" xfId="14779"/>
    <cellStyle name="常规 6 7 2 2" xfId="14780"/>
    <cellStyle name="常规 6 7 2 3" xfId="14781"/>
    <cellStyle name="常规 6 7 3" xfId="14782"/>
    <cellStyle name="常规 6 7 4" xfId="14783"/>
    <cellStyle name="常规 6 7 5" xfId="14784"/>
    <cellStyle name="常规 6 8 3" xfId="14785"/>
    <cellStyle name="常规 6 8 4" xfId="14786"/>
    <cellStyle name="常规 6 9" xfId="14787"/>
    <cellStyle name="常规 6 9 2" xfId="14788"/>
    <cellStyle name="适中 6" xfId="14789"/>
    <cellStyle name="常规 6 9 2 2" xfId="14790"/>
    <cellStyle name="适中 6 2" xfId="14791"/>
    <cellStyle name="常规 60 2" xfId="14792"/>
    <cellStyle name="常规 61 2" xfId="14793"/>
    <cellStyle name="常规 61 2 2" xfId="14794"/>
    <cellStyle name="常规 61 4" xfId="14795"/>
    <cellStyle name="常规 62 2 2" xfId="14796"/>
    <cellStyle name="常规 62 4" xfId="14797"/>
    <cellStyle name="好 5 5" xfId="14798"/>
    <cellStyle name="常规 65" xfId="14799"/>
    <cellStyle name="常规 70" xfId="14800"/>
    <cellStyle name="好 5 6" xfId="14801"/>
    <cellStyle name="常规 66" xfId="14802"/>
    <cellStyle name="常规 71" xfId="14803"/>
    <cellStyle name="常规 67" xfId="14804"/>
    <cellStyle name="常规 72" xfId="14805"/>
    <cellStyle name="常规 69" xfId="14806"/>
    <cellStyle name="常规 74" xfId="14807"/>
    <cellStyle name="好 15" xfId="14808"/>
    <cellStyle name="好 20" xfId="14809"/>
    <cellStyle name="常规 7" xfId="14810"/>
    <cellStyle name="常规 7 11" xfId="14811"/>
    <cellStyle name="常规 7 12" xfId="14812"/>
    <cellStyle name="常规 7 14" xfId="14813"/>
    <cellStyle name="常规 7 16" xfId="14814"/>
    <cellStyle name="常规 7 21" xfId="14815"/>
    <cellStyle name="适中 6 3 2" xfId="14816"/>
    <cellStyle name="常规 7 18" xfId="14817"/>
    <cellStyle name="常规 7 23" xfId="14818"/>
    <cellStyle name="常规 7 19" xfId="14819"/>
    <cellStyle name="常规 7 24" xfId="14820"/>
    <cellStyle name="常规 7 2" xfId="14821"/>
    <cellStyle name="常规 7 2 2" xfId="14822"/>
    <cellStyle name="常规 7 2 2 2" xfId="14823"/>
    <cellStyle name="常规 7 2 2 3" xfId="14824"/>
    <cellStyle name="常规 7 2 4" xfId="14825"/>
    <cellStyle name="好_副本企业资产评估申报表2009年3月止" xfId="14826"/>
    <cellStyle name="常规 7 2 4 2" xfId="14827"/>
    <cellStyle name="常规 7 2 5" xfId="14828"/>
    <cellStyle name="常规 7 2 6" xfId="14829"/>
    <cellStyle name="常规 7 2 7" xfId="14830"/>
    <cellStyle name="常规 7 3" xfId="14831"/>
    <cellStyle name="常规 7 3 2" xfId="14832"/>
    <cellStyle name="常规 7 5 3" xfId="14833"/>
    <cellStyle name="好 28" xfId="14834"/>
    <cellStyle name="常规 7 6 2" xfId="14835"/>
    <cellStyle name="常规 7 8" xfId="14836"/>
    <cellStyle name="常规 7 8 3" xfId="14837"/>
    <cellStyle name="常规 7 9" xfId="14838"/>
    <cellStyle name="常规 75" xfId="14839"/>
    <cellStyle name="常规 80" xfId="14840"/>
    <cellStyle name="常规 77" xfId="14841"/>
    <cellStyle name="常规 82" xfId="14842"/>
    <cellStyle name="常规 78" xfId="14843"/>
    <cellStyle name="常规 83" xfId="14844"/>
    <cellStyle name="常规 79" xfId="14845"/>
    <cellStyle name="常规 84" xfId="14846"/>
    <cellStyle name="常规 79 2" xfId="14847"/>
    <cellStyle name="常规 8 12" xfId="14848"/>
    <cellStyle name="公司标准表 5 5" xfId="14849"/>
    <cellStyle name="常规 8 13" xfId="14850"/>
    <cellStyle name="公司标准表 5 6" xfId="14851"/>
    <cellStyle name="常规 8 14" xfId="14852"/>
    <cellStyle name="公司标准表 5 7" xfId="14853"/>
    <cellStyle name="常规 8 15" xfId="14854"/>
    <cellStyle name="常规 8 20" xfId="14855"/>
    <cellStyle name="公司标准表 5 8" xfId="14856"/>
    <cellStyle name="资产 2 2 5 2" xfId="14857"/>
    <cellStyle name="常规 8 16" xfId="14858"/>
    <cellStyle name="常规 8 21" xfId="14859"/>
    <cellStyle name="公司标准表 5 9" xfId="14860"/>
    <cellStyle name="常规 8 17" xfId="14861"/>
    <cellStyle name="常规 8 22" xfId="14862"/>
    <cellStyle name="输入 2 2 2 4 2" xfId="14863"/>
    <cellStyle name="常规 8 18" xfId="14864"/>
    <cellStyle name="常规 8 23" xfId="14865"/>
    <cellStyle name="常规 8 2" xfId="14866"/>
    <cellStyle name="常规 8 2 10" xfId="14867"/>
    <cellStyle name="常规 8 2 11" xfId="14868"/>
    <cellStyle name="常规 8 2 12" xfId="14869"/>
    <cellStyle name="常规 8 2 13" xfId="14870"/>
    <cellStyle name="常规 8 2 18" xfId="14871"/>
    <cellStyle name="常规 8 2 23" xfId="14872"/>
    <cellStyle name="常规 8 2 19" xfId="14873"/>
    <cellStyle name="常规 8 2 2" xfId="14874"/>
    <cellStyle name="常规 8 2 2 2" xfId="14875"/>
    <cellStyle name="常规 8 2 2 3" xfId="14876"/>
    <cellStyle name="常规 8 2 2 3 2" xfId="14877"/>
    <cellStyle name="常规 8 2 2 4" xfId="14878"/>
    <cellStyle name="常规 8 2 2 5" xfId="14879"/>
    <cellStyle name="常规 8 2 2 6" xfId="14880"/>
    <cellStyle name="常规 8 2 4" xfId="14881"/>
    <cellStyle name="常规 8 2 5" xfId="14882"/>
    <cellStyle name="常规 8 2 7" xfId="14883"/>
    <cellStyle name="常规 8 2 8" xfId="14884"/>
    <cellStyle name="常规 8 22 2" xfId="14885"/>
    <cellStyle name="常规 8 25" xfId="14886"/>
    <cellStyle name="常规 8 3 2" xfId="14887"/>
    <cellStyle name="好_20110112-井巷工程(经李部审） 5" xfId="14888"/>
    <cellStyle name="常规 8 3 2 2" xfId="14889"/>
    <cellStyle name="好_20110112-井巷工程(经李部审） 5 2" xfId="14890"/>
    <cellStyle name="计算 3 4" xfId="14891"/>
    <cellStyle name="常规 8 3 2 3" xfId="14892"/>
    <cellStyle name="好_20110112-井巷工程(经李部审） 5 3" xfId="14893"/>
    <cellStyle name="计算 3 5" xfId="14894"/>
    <cellStyle name="常规 8 3 2 4" xfId="14895"/>
    <cellStyle name="好_20110112-井巷工程(经李部审） 5 4" xfId="14896"/>
    <cellStyle name="计算 3 6" xfId="14897"/>
    <cellStyle name="链接单元格 10 2" xfId="14898"/>
    <cellStyle name="常规 8 3 3" xfId="14899"/>
    <cellStyle name="好_20110112-井巷工程(经李部审） 6" xfId="14900"/>
    <cellStyle name="常规 8 4 2" xfId="14901"/>
    <cellStyle name="常规 8 4 2 2" xfId="14902"/>
    <cellStyle name="常规 8 4 2 3" xfId="14903"/>
    <cellStyle name="常规 8 4 2 3 2" xfId="14904"/>
    <cellStyle name="常规 8 4 2 4" xfId="14905"/>
    <cellStyle name="链接单元格 11 2" xfId="14906"/>
    <cellStyle name="常规 8 4 3" xfId="14907"/>
    <cellStyle name="常规 8 5 2 3" xfId="14908"/>
    <cellStyle name="常规 8 5 2 3 2" xfId="14909"/>
    <cellStyle name="常规 8 6" xfId="14910"/>
    <cellStyle name="常规 8 6 2" xfId="14911"/>
    <cellStyle name="常规 8 6 3" xfId="14912"/>
    <cellStyle name="常规 8 6 4" xfId="14913"/>
    <cellStyle name="常规 8 7" xfId="14914"/>
    <cellStyle name="常规 8 7 2" xfId="14915"/>
    <cellStyle name="常规 8 7 3" xfId="14916"/>
    <cellStyle name="常规 8 8" xfId="14917"/>
    <cellStyle name="常规 8 8 2" xfId="14918"/>
    <cellStyle name="常规 8 8 3" xfId="14919"/>
    <cellStyle name="常规 8 9" xfId="14920"/>
    <cellStyle name="常规 86" xfId="14921"/>
    <cellStyle name="常规 91" xfId="14922"/>
    <cellStyle name="常规 89" xfId="14923"/>
    <cellStyle name="常规 9 10 3" xfId="14924"/>
    <cellStyle name="常规 9 10 4" xfId="14925"/>
    <cellStyle name="常规 9 12 3" xfId="14926"/>
    <cellStyle name="注释 3 2 4" xfId="14927"/>
    <cellStyle name="常规 9 13 3" xfId="14928"/>
    <cellStyle name="注释 3 3 4" xfId="14929"/>
    <cellStyle name="常规 9 2 2 2 2 2 2 2" xfId="14930"/>
    <cellStyle name="常规 9 2 2 2 2 2 3" xfId="14931"/>
    <cellStyle name="强调文字颜色 1 6 6" xfId="14932"/>
    <cellStyle name="常规 9 2 2 2 2 4 2" xfId="14933"/>
    <cellStyle name="常规 9 2 2 2 2 4 2 2" xfId="14934"/>
    <cellStyle name="常规 9 2 2 2 2 5" xfId="14935"/>
    <cellStyle name="常规 9 2 2 2 2 5 2" xfId="14936"/>
    <cellStyle name="常规 9 2 2 2 3 2 2" xfId="14937"/>
    <cellStyle name="强调文字颜色 2 6 5" xfId="14938"/>
    <cellStyle name="常规 9 2 2 5 2 2" xfId="14939"/>
    <cellStyle name="常规 9 5 2 3 2" xfId="14940"/>
    <cellStyle name="常规 9 6 2 2 2" xfId="14941"/>
    <cellStyle name="常规 9 6 2 3 2" xfId="14942"/>
    <cellStyle name="常规 9 6 4" xfId="14943"/>
    <cellStyle name="常规 9 6 5" xfId="14944"/>
    <cellStyle name="常规 9 6 6" xfId="14945"/>
    <cellStyle name="常规 9 7 11" xfId="14946"/>
    <cellStyle name="常规 9 7 12" xfId="14947"/>
    <cellStyle name="常规 9 7 15" xfId="14948"/>
    <cellStyle name="常规 9 7 20" xfId="14949"/>
    <cellStyle name="常规 9 7 16" xfId="14950"/>
    <cellStyle name="常规 9 7 21" xfId="14951"/>
    <cellStyle name="常规 9 7 17" xfId="14952"/>
    <cellStyle name="常规 9 7 22" xfId="14953"/>
    <cellStyle name="常规 9 7 18" xfId="14954"/>
    <cellStyle name="常规 9 7 23" xfId="14955"/>
    <cellStyle name="常规 9 7 19" xfId="14956"/>
    <cellStyle name="常规 9 7 24" xfId="14957"/>
    <cellStyle name="常规 9 7 2 2 2" xfId="14958"/>
    <cellStyle name="常规 9 7 2 2 2 2" xfId="14959"/>
    <cellStyle name="输出 2 6 3" xfId="14960"/>
    <cellStyle name="常规 9 7 2 2 3" xfId="14961"/>
    <cellStyle name="常规 9 7 4" xfId="14962"/>
    <cellStyle name="常规 9 7 5" xfId="14963"/>
    <cellStyle name="常规 9 7 6" xfId="14964"/>
    <cellStyle name="常规 9 7 7" xfId="14965"/>
    <cellStyle name="常规 9 7 8" xfId="14966"/>
    <cellStyle name="常规 9 7 9" xfId="14967"/>
    <cellStyle name="常规 9 8 3" xfId="14968"/>
    <cellStyle name="常规 9 8 4" xfId="14969"/>
    <cellStyle name="常规 9 9 2" xfId="14970"/>
    <cellStyle name="常规 9 9 2 2" xfId="14971"/>
    <cellStyle name="常规 9 9 3" xfId="14972"/>
    <cellStyle name="常规 9 9 4" xfId="14973"/>
    <cellStyle name="常规_Book1" xfId="14974"/>
    <cellStyle name="常规_Sheet1" xfId="14975"/>
    <cellStyle name="常规_存货" xfId="14976"/>
    <cellStyle name="常规_存货 2" xfId="14977"/>
    <cellStyle name="常规_附表一：电力收益法申报表" xfId="14978"/>
    <cellStyle name="常规_基本情况" xfId="14979"/>
    <cellStyle name="常规_佳通评估明细表(成本法)" xfId="14980"/>
    <cellStyle name="常规_鲲鹏房产测算表邵02" xfId="14981"/>
    <cellStyle name="常规_流动资产类底稿" xfId="14982"/>
    <cellStyle name="常规_评估空白套表1" xfId="14983"/>
    <cellStyle name="常规_中评协(2008)218号" xfId="14984"/>
    <cellStyle name="超级链接" xfId="14985"/>
    <cellStyle name="超链接 2" xfId="14986"/>
    <cellStyle name="超链接 2 10" xfId="14987"/>
    <cellStyle name="超链接 2 11" xfId="14988"/>
    <cellStyle name="超链接 2 12 2" xfId="14989"/>
    <cellStyle name="超链接 2 2" xfId="14990"/>
    <cellStyle name="超链接 2 2 2 3" xfId="14991"/>
    <cellStyle name="超链接 2 2 2 4" xfId="14992"/>
    <cellStyle name="超链接 2 2 2 5" xfId="14993"/>
    <cellStyle name="超链接 2 2 2 6" xfId="14994"/>
    <cellStyle name="超链接 2 2 2 7" xfId="14995"/>
    <cellStyle name="超链接 2 2 3 2" xfId="14996"/>
    <cellStyle name="超链接 2 2 4" xfId="14997"/>
    <cellStyle name="超链接 2 2 4 2" xfId="14998"/>
    <cellStyle name="超链接 2 2 4 3" xfId="14999"/>
    <cellStyle name="超链接 2 2 5" xfId="15000"/>
    <cellStyle name="超链接 2 2 6" xfId="15001"/>
    <cellStyle name="超链接 2 2 7" xfId="15002"/>
    <cellStyle name="超链接 2 2 8" xfId="15003"/>
    <cellStyle name="超链接 2 3" xfId="15004"/>
    <cellStyle name="超链接 2 3 2" xfId="15005"/>
    <cellStyle name="超链接 2 3 2 2" xfId="15006"/>
    <cellStyle name="超链接 2 3 2 3" xfId="15007"/>
    <cellStyle name="超链接 2 3 4" xfId="15008"/>
    <cellStyle name="超链接 2 3 5" xfId="15009"/>
    <cellStyle name="超链接 2 4" xfId="15010"/>
    <cellStyle name="超链接 2 4 2" xfId="15011"/>
    <cellStyle name="千位分隔 2 36 2" xfId="15012"/>
    <cellStyle name="超链接 2 5" xfId="15013"/>
    <cellStyle name="超链接 2 5 2" xfId="15014"/>
    <cellStyle name="普通_附19_minxi98114" xfId="15015"/>
    <cellStyle name="超链接 2 6" xfId="15016"/>
    <cellStyle name="超链接 2 6 2" xfId="15017"/>
    <cellStyle name="超链接 5 14" xfId="15018"/>
    <cellStyle name="超链接 2 6 4" xfId="15019"/>
    <cellStyle name="超链接 5 16" xfId="15020"/>
    <cellStyle name="超链接 5 21" xfId="15021"/>
    <cellStyle name="超链接 2 7" xfId="15022"/>
    <cellStyle name="超链接 2 7 3" xfId="15023"/>
    <cellStyle name="超链接 2 8" xfId="15024"/>
    <cellStyle name="超链接 2 9" xfId="15025"/>
    <cellStyle name="超链接 3 10" xfId="15026"/>
    <cellStyle name="超链接 3 12" xfId="15027"/>
    <cellStyle name="超链接 3 13" xfId="15028"/>
    <cellStyle name="超链接 3 14" xfId="15029"/>
    <cellStyle name="超链接 3 16" xfId="15030"/>
    <cellStyle name="超链接 3 21" xfId="15031"/>
    <cellStyle name="超链接 3 19" xfId="15032"/>
    <cellStyle name="超链接 3 3" xfId="15033"/>
    <cellStyle name="超链接 3 3 2" xfId="15034"/>
    <cellStyle name="超链接 3 5" xfId="15035"/>
    <cellStyle name="超链接 3 6" xfId="15036"/>
    <cellStyle name="超链接 3 7" xfId="15037"/>
    <cellStyle name="超链接 3 8" xfId="15038"/>
    <cellStyle name="超链接 3 9" xfId="15039"/>
    <cellStyle name="超链接 4 10" xfId="15040"/>
    <cellStyle name="超链接 4 11" xfId="15041"/>
    <cellStyle name="超链接 4 13" xfId="15042"/>
    <cellStyle name="超链接 4 14" xfId="15043"/>
    <cellStyle name="超链接 4 15" xfId="15044"/>
    <cellStyle name="超链接 4 20" xfId="15045"/>
    <cellStyle name="超链接 4 16" xfId="15046"/>
    <cellStyle name="超链接 4 21" xfId="15047"/>
    <cellStyle name="超链接 4 17" xfId="15048"/>
    <cellStyle name="超链接 4 18" xfId="15049"/>
    <cellStyle name="超链接 4 19" xfId="15050"/>
    <cellStyle name="超链接 4 3" xfId="15051"/>
    <cellStyle name="超链接 4 5" xfId="15052"/>
    <cellStyle name="超链接 4 6" xfId="15053"/>
    <cellStyle name="超链接 4 9" xfId="15054"/>
    <cellStyle name="千位分隔 5 2 9" xfId="15055"/>
    <cellStyle name="超链接 5 10" xfId="15056"/>
    <cellStyle name="超链接 5 11" xfId="15057"/>
    <cellStyle name="超链接 5 13" xfId="15058"/>
    <cellStyle name="超链接 5 17" xfId="15059"/>
    <cellStyle name="超链接 5 18" xfId="15060"/>
    <cellStyle name="超链接 5 19" xfId="15061"/>
    <cellStyle name="超链接 5 2" xfId="15062"/>
    <cellStyle name="超链接 5 3" xfId="15063"/>
    <cellStyle name="超链接 5 4" xfId="15064"/>
    <cellStyle name="超链接 5 5" xfId="15065"/>
    <cellStyle name="超链接 5 6" xfId="15066"/>
    <cellStyle name="超链接 5 9" xfId="15067"/>
    <cellStyle name="都寞_050978" xfId="15068"/>
    <cellStyle name="分级显示行_1_10--2其他收费权测算表" xfId="15069"/>
    <cellStyle name="公司标准表" xfId="15070"/>
    <cellStyle name="千位分隔[0] 2 3 15" xfId="15071"/>
    <cellStyle name="千位分隔[0] 2 3 20" xfId="15072"/>
    <cellStyle name="公司标准表 10" xfId="15073"/>
    <cellStyle name="公司标准表 10 2" xfId="15074"/>
    <cellStyle name="公司标准表 10 2 2" xfId="15075"/>
    <cellStyle name="公司标准表 11 2" xfId="15076"/>
    <cellStyle name="公司标准表 11 3" xfId="15077"/>
    <cellStyle name="公司标准表 11 4" xfId="15078"/>
    <cellStyle name="公司标准表 12 2 2" xfId="15079"/>
    <cellStyle name="公司标准表 12 3" xfId="15080"/>
    <cellStyle name="公司标准表 12 4" xfId="15081"/>
    <cellStyle name="公司标准表 13" xfId="15082"/>
    <cellStyle name="公司标准表 13 4" xfId="15083"/>
    <cellStyle name="公司标准表 14" xfId="15084"/>
    <cellStyle name="公司标准表 15 2" xfId="15085"/>
    <cellStyle name="公司标准表 15 3" xfId="15086"/>
    <cellStyle name="公司标准表 16" xfId="15087"/>
    <cellStyle name="公司标准表 21" xfId="15088"/>
    <cellStyle name="公司标准表 17" xfId="15089"/>
    <cellStyle name="公司标准表 22" xfId="15090"/>
    <cellStyle name="公司标准表 18" xfId="15091"/>
    <cellStyle name="公司标准表 23" xfId="15092"/>
    <cellStyle name="公司标准表 2" xfId="15093"/>
    <cellStyle name="解释性文本 2 7" xfId="15094"/>
    <cellStyle name="公司标准表 2 10" xfId="15095"/>
    <cellStyle name="公司标准表 2 2" xfId="15096"/>
    <cellStyle name="公司标准表 2 2 2" xfId="15097"/>
    <cellStyle name="公司标准表 2 2 2 2" xfId="15098"/>
    <cellStyle name="强调文字颜色 1 29" xfId="15099"/>
    <cellStyle name="公司标准表 2 2 2 3" xfId="15100"/>
    <cellStyle name="公司标准表 2 2 3" xfId="15101"/>
    <cellStyle name="公司标准表 2 2 4" xfId="15102"/>
    <cellStyle name="公司标准表 2 2 6" xfId="15103"/>
    <cellStyle name="公司标准表 2 3" xfId="15104"/>
    <cellStyle name="公司标准表 2 3 2" xfId="15105"/>
    <cellStyle name="公司标准表 2 3 2 2" xfId="15106"/>
    <cellStyle name="强调文字颜色 6 29" xfId="15107"/>
    <cellStyle name="公司标准表 2 3 3" xfId="15108"/>
    <cellStyle name="公司标准表 2 3 4" xfId="15109"/>
    <cellStyle name="公司标准表 2 4" xfId="15110"/>
    <cellStyle name="警告文本 3" xfId="15111"/>
    <cellStyle name="公司标准表 2 5 2" xfId="15112"/>
    <cellStyle name="好_案例1-掘进机" xfId="15113"/>
    <cellStyle name="警告文本 3 2" xfId="15114"/>
    <cellStyle name="公司标准表 2 5 2 2" xfId="15115"/>
    <cellStyle name="好_案例1-掘进机 2" xfId="15116"/>
    <cellStyle name="警告文本 4" xfId="15117"/>
    <cellStyle name="公司标准表 2 5 3" xfId="15118"/>
    <cellStyle name="警告文本 5" xfId="15119"/>
    <cellStyle name="公司标准表 2 5 4" xfId="15120"/>
    <cellStyle name="公司标准表 2 6" xfId="15121"/>
    <cellStyle name="公司标准表 2 6 2" xfId="15122"/>
    <cellStyle name="公司标准表 2 6 3" xfId="15123"/>
    <cellStyle name="公司标准表 2 6 4" xfId="15124"/>
    <cellStyle name="公司标准表 2 8" xfId="15125"/>
    <cellStyle name="资产 2 2 2 2" xfId="15126"/>
    <cellStyle name="公司标准表 2 9" xfId="15127"/>
    <cellStyle name="资产 2 2 2 3" xfId="15128"/>
    <cellStyle name="公司标准表 2 9 2" xfId="15129"/>
    <cellStyle name="资产 2 2 2 3 2" xfId="15130"/>
    <cellStyle name="公司标准表 3" xfId="15131"/>
    <cellStyle name="公司标准表 3 2" xfId="15132"/>
    <cellStyle name="公司标准表 3 2 2" xfId="15133"/>
    <cellStyle name="公司标准表 3 2 2 2" xfId="15134"/>
    <cellStyle name="公司标准表 3 3" xfId="15135"/>
    <cellStyle name="公司标准表 3 3 2" xfId="15136"/>
    <cellStyle name="公司标准表 3 3 2 2" xfId="15137"/>
    <cellStyle name="公司标准表 3 3 3" xfId="15138"/>
    <cellStyle name="公司标准表 3 5 2" xfId="15139"/>
    <cellStyle name="公司标准表 3 5 2 2" xfId="15140"/>
    <cellStyle name="公司标准表 3 5 3" xfId="15141"/>
    <cellStyle name="公司标准表 3 6 3" xfId="15142"/>
    <cellStyle name="公司标准表 3 7" xfId="15143"/>
    <cellStyle name="公司标准表 3 8" xfId="15144"/>
    <cellStyle name="资产 2 2 3 2" xfId="15145"/>
    <cellStyle name="公司标准表 37" xfId="15146"/>
    <cellStyle name="公司标准表 37 2" xfId="15147"/>
    <cellStyle name="公司标准表 38" xfId="15148"/>
    <cellStyle name="公司标准表 39" xfId="15149"/>
    <cellStyle name="公司标准表 39 2" xfId="15150"/>
    <cellStyle name="公司标准表 4 2" xfId="15151"/>
    <cellStyle name="公司标准表 4 3 2" xfId="15152"/>
    <cellStyle name="公司标准表 4 3 2 2" xfId="15153"/>
    <cellStyle name="公司标准表 4 3 3" xfId="15154"/>
    <cellStyle name="公司标准表 4 4" xfId="15155"/>
    <cellStyle name="公司标准表 4 5" xfId="15156"/>
    <cellStyle name="公司标准表 4 5 2" xfId="15157"/>
    <cellStyle name="公司标准表 4 5 2 2" xfId="15158"/>
    <cellStyle name="公司标准表 4 5 3" xfId="15159"/>
    <cellStyle name="公司标准表 4 6" xfId="15160"/>
    <cellStyle name="公司标准表 4 6 2" xfId="15161"/>
    <cellStyle name="公司标准表 4 6 2 2" xfId="15162"/>
    <cellStyle name="公司标准表 4 6 3" xfId="15163"/>
    <cellStyle name="公司标准表 4 7" xfId="15164"/>
    <cellStyle name="公司标准表 4 8" xfId="15165"/>
    <cellStyle name="公司标准表 4 9" xfId="15166"/>
    <cellStyle name="公司标准表 5" xfId="15167"/>
    <cellStyle name="公司标准表 5 2" xfId="15168"/>
    <cellStyle name="公司标准表 5 2 3" xfId="15169"/>
    <cellStyle name="公司标准表 5 3 2" xfId="15170"/>
    <cellStyle name="公司标准表 5 3 2 2" xfId="15171"/>
    <cellStyle name="公司标准表 5 3 3" xfId="15172"/>
    <cellStyle name="公司标准表 5 5 2" xfId="15173"/>
    <cellStyle name="公司标准表 5 5 2 2" xfId="15174"/>
    <cellStyle name="强调文字颜色 1 2 2 2 3" xfId="15175"/>
    <cellStyle name="公司标准表 5 5 3" xfId="15176"/>
    <cellStyle name="公司标准表 5 6 2" xfId="15177"/>
    <cellStyle name="公司标准表 5 6 3" xfId="15178"/>
    <cellStyle name="公司标准表 5 7 2" xfId="15179"/>
    <cellStyle name="公司标准表 6" xfId="15180"/>
    <cellStyle name="公司标准表 6 2 2 2" xfId="15181"/>
    <cellStyle name="公司标准表 6 2 3" xfId="15182"/>
    <cellStyle name="公司标准表 6 3 2" xfId="15183"/>
    <cellStyle name="公司标准表 6 3 2 2" xfId="15184"/>
    <cellStyle name="公司标准表 6 3 3" xfId="15185"/>
    <cellStyle name="公司标准表 6 5 2" xfId="15186"/>
    <cellStyle name="公司标准表 6 5 3" xfId="15187"/>
    <cellStyle name="公司标准表 6 6 2" xfId="15188"/>
    <cellStyle name="公司标准表 6 6 3" xfId="15189"/>
    <cellStyle name="公司标准表 6 7 2" xfId="15190"/>
    <cellStyle name="公司标准表 7 2 3" xfId="15191"/>
    <cellStyle name="公司标准表 7 3 2 2" xfId="15192"/>
    <cellStyle name="公司标准表 7 3 3" xfId="15193"/>
    <cellStyle name="公司标准表 7 5" xfId="15194"/>
    <cellStyle name="公司标准表 7 5 2" xfId="15195"/>
    <cellStyle name="公司标准表 7 5 3" xfId="15196"/>
    <cellStyle name="公司标准表 7 6" xfId="15197"/>
    <cellStyle name="公司标准表 7 6 3" xfId="15198"/>
    <cellStyle name="公司标准表 7 7" xfId="15199"/>
    <cellStyle name="公司标准表 7 7 2" xfId="15200"/>
    <cellStyle name="公司标准表 7 9" xfId="15201"/>
    <cellStyle name="公司标准表 8 3" xfId="15202"/>
    <cellStyle name="公司标准表 8 3 2" xfId="15203"/>
    <cellStyle name="公司标准表 8 3 3" xfId="15204"/>
    <cellStyle name="公司标准表 8 4 2" xfId="15205"/>
    <cellStyle name="公司标准表 8 5 2" xfId="15206"/>
    <cellStyle name="公司标准表 8 5 3" xfId="15207"/>
    <cellStyle name="公司标准表 8 6" xfId="15208"/>
    <cellStyle name="公司标准表 8 6 2" xfId="15209"/>
    <cellStyle name="公司标准表 8 6 3" xfId="15210"/>
    <cellStyle name="公司标准表 8 7" xfId="15211"/>
    <cellStyle name="公司标准表 8 7 2" xfId="15212"/>
    <cellStyle name="公司标准表 9 2" xfId="15213"/>
    <cellStyle name="公司标准表 9 3" xfId="15214"/>
    <cellStyle name="公司标准表 9 3 2" xfId="15215"/>
    <cellStyle name="公司标准表 9 3 3" xfId="15216"/>
    <cellStyle name="公司标准表 9 4 2" xfId="15217"/>
    <cellStyle name="公司标准表 9 4 3" xfId="15218"/>
    <cellStyle name="公司标准表 9 5" xfId="15219"/>
    <cellStyle name="公司标准表 9 5 3" xfId="15220"/>
    <cellStyle name="注释 2 2 4" xfId="15221"/>
    <cellStyle name="千位分隔 2 17 2 2" xfId="15222"/>
    <cellStyle name="公司标准表 9 6" xfId="15223"/>
    <cellStyle name="公司标准表 9 6 2" xfId="15224"/>
    <cellStyle name="注释 2 3 3" xfId="15225"/>
    <cellStyle name="公司标准表 9 6 3" xfId="15226"/>
    <cellStyle name="注释 2 3 4" xfId="15227"/>
    <cellStyle name="끟Shenhua PBC package 050530_附件1：审计评估联合申报明细表" xfId="15228"/>
    <cellStyle name="归盒啦_95康瘤钎" xfId="15229"/>
    <cellStyle name="禬硈挡" xfId="15230"/>
    <cellStyle name="千位分隔 10 11" xfId="15231"/>
    <cellStyle name="好 2 10" xfId="15232"/>
    <cellStyle name="好 2 11" xfId="15233"/>
    <cellStyle name="好 2 12" xfId="15234"/>
    <cellStyle name="好 2 13" xfId="15235"/>
    <cellStyle name="好 2 2 2 3" xfId="15236"/>
    <cellStyle name="好 2 2 3" xfId="15237"/>
    <cellStyle name="好 2 2 4" xfId="15238"/>
    <cellStyle name="好 2 2 5" xfId="15239"/>
    <cellStyle name="好 26" xfId="15240"/>
    <cellStyle name="好 31" xfId="15241"/>
    <cellStyle name="好 27" xfId="15242"/>
    <cellStyle name="好 32" xfId="15243"/>
    <cellStyle name="好 3 2" xfId="15244"/>
    <cellStyle name="好 3 2 2" xfId="15245"/>
    <cellStyle name="好 3 2 2 2 2 2" xfId="15246"/>
    <cellStyle name="好 3 2 2 2 3" xfId="15247"/>
    <cellStyle name="强调文字颜色 4 6 2" xfId="15248"/>
    <cellStyle name="好 3 2 2 3 2" xfId="15249"/>
    <cellStyle name="千位分隔 7 13" xfId="15250"/>
    <cellStyle name="好 3 2 4" xfId="15251"/>
    <cellStyle name="好 3 2 5" xfId="15252"/>
    <cellStyle name="好_鲲鹏房产测算表邵02 9" xfId="15253"/>
    <cellStyle name="强调文字颜色 3 4 3 2" xfId="15254"/>
    <cellStyle name="好 4" xfId="15255"/>
    <cellStyle name="好 5" xfId="15256"/>
    <cellStyle name="好 6" xfId="15257"/>
    <cellStyle name="好 6 2" xfId="15258"/>
    <cellStyle name="好 6 2 2" xfId="15259"/>
    <cellStyle name="好 6 2 3" xfId="15260"/>
    <cellStyle name="好 6 3" xfId="15261"/>
    <cellStyle name="好 6 3 2" xfId="15262"/>
    <cellStyle name="好 6 4" xfId="15263"/>
    <cellStyle name="好 6 5" xfId="15264"/>
    <cellStyle name="好 6 6" xfId="15265"/>
    <cellStyle name="好 7" xfId="15266"/>
    <cellStyle name="好 7 2" xfId="15267"/>
    <cellStyle name="好 7 3" xfId="15268"/>
    <cellStyle name="好 8" xfId="15269"/>
    <cellStyle name="检查单元格 3 5 2 2" xfId="15270"/>
    <cellStyle name="好 8 2" xfId="15271"/>
    <cellStyle name="好 8 3" xfId="15272"/>
    <cellStyle name="好 9" xfId="15273"/>
    <cellStyle name="好_0270锡林郭勒公司资产评估表 2 2" xfId="15274"/>
    <cellStyle name="适中rmal" xfId="15275"/>
    <cellStyle name="好_0270锡林郭勒公司资产评估表 2 2 2" xfId="15276"/>
    <cellStyle name="好_035湖南省康普通信设备有限责任公司评估明细表" xfId="15277"/>
    <cellStyle name="好_070210" xfId="15278"/>
    <cellStyle name="好_08华阳-S损益类" xfId="15279"/>
    <cellStyle name="好_1-024青岛田润食品有限公司评估申报表" xfId="15280"/>
    <cellStyle name="好_1-024青岛田润食品有限公司评估申报表（20101031）" xfId="15281"/>
    <cellStyle name="好_20110112-井巷工程(经李部审） 10" xfId="15282"/>
    <cellStyle name="好_20110112-井巷工程(经李部审） 11" xfId="15283"/>
    <cellStyle name="好_20110112-井巷工程(经李部审） 12" xfId="15284"/>
    <cellStyle name="好_20110112-井巷工程(经李部审） 13" xfId="15285"/>
    <cellStyle name="好_20110112-井巷工程(经李部审） 15" xfId="15286"/>
    <cellStyle name="好_20110112-井巷工程(经李部审） 20" xfId="15287"/>
    <cellStyle name="好_20110112-井巷工程(经李部审） 16" xfId="15288"/>
    <cellStyle name="好_20110112-井巷工程(经李部审） 21" xfId="15289"/>
    <cellStyle name="好_20110112-井巷工程(经李部审） 17" xfId="15290"/>
    <cellStyle name="好_20110112-井巷工程(经李部审） 22" xfId="15291"/>
    <cellStyle name="好_20110112-井巷工程(经李部审） 18" xfId="15292"/>
    <cellStyle name="好_20110112-井巷工程(经李部审） 23" xfId="15293"/>
    <cellStyle name="好_20110112-井巷工程(经李部审） 2 2 2 3" xfId="15294"/>
    <cellStyle name="好_20110112-井巷工程(经李部审） 2 2 3" xfId="15295"/>
    <cellStyle name="好_20110112-井巷工程(经李部审） 2 2 4" xfId="15296"/>
    <cellStyle name="千位分隔 2 4 18" xfId="15297"/>
    <cellStyle name="千位分隔 2 4 23" xfId="15298"/>
    <cellStyle name="好_20110112-井巷工程(经李部审） 2 3" xfId="15299"/>
    <cellStyle name="适中 11" xfId="15300"/>
    <cellStyle name="千位分隔 2 4 19" xfId="15301"/>
    <cellStyle name="千位分隔 2 4 24" xfId="15302"/>
    <cellStyle name="好_20110112-井巷工程(经李部审） 2 4" xfId="15303"/>
    <cellStyle name="适中 12" xfId="15304"/>
    <cellStyle name="好_20110112-井巷工程(经李部审） 2 5" xfId="15305"/>
    <cellStyle name="适中 13" xfId="15306"/>
    <cellStyle name="好_20110112-井巷工程(经李部审） 3" xfId="15307"/>
    <cellStyle name="好_20110112-井巷工程(经李部审） 3 2" xfId="15308"/>
    <cellStyle name="好_20110112-井巷工程(经李部审） 3 2 2" xfId="15309"/>
    <cellStyle name="好_20110112-井巷工程(经李部审） 3 3" xfId="15310"/>
    <cellStyle name="好_20110112-井巷工程(经李部审） 3 4" xfId="15311"/>
    <cellStyle name="好_20110112-井巷工程(经李部审） 4" xfId="15312"/>
    <cellStyle name="普通_ 白土" xfId="15313"/>
    <cellStyle name="好_20110112-井巷工程(经李部审） 4 3" xfId="15314"/>
    <cellStyle name="计算 2 5" xfId="15315"/>
    <cellStyle name="好_20110112-井巷工程(经李部审） 4 4" xfId="15316"/>
    <cellStyle name="计算 2 6" xfId="15317"/>
    <cellStyle name="好_20110112-井巷工程(经李部审） 6 2" xfId="15318"/>
    <cellStyle name="计算 4 4" xfId="15319"/>
    <cellStyle name="好_20110112-井巷工程(经李部审） 6 3" xfId="15320"/>
    <cellStyle name="计算 4 5" xfId="15321"/>
    <cellStyle name="好_20110112-井巷工程(经李部审） 9" xfId="15322"/>
    <cellStyle name="汇总 2 5 2" xfId="15323"/>
    <cellStyle name="好_20110112-井巷工程(经李部审）_0270锡林郭勒公司资产评估表 3 2" xfId="15324"/>
    <cellStyle name="汇总 2 6" xfId="15325"/>
    <cellStyle name="好_20110112-井巷工程(经李部审）_0270锡林郭勒公司资产评估表 4" xfId="15326"/>
    <cellStyle name="好_Book1_08华阳-F负债类" xfId="15327"/>
    <cellStyle name="好_Sheet2" xfId="15328"/>
    <cellStyle name="好_S损益类" xfId="15329"/>
    <cellStyle name="好_Sheet3" xfId="15330"/>
    <cellStyle name="好_Sheet4" xfId="15331"/>
    <cellStyle name="好_Z资产类" xfId="15332"/>
    <cellStyle name="好_案例1-掘进机 16" xfId="15333"/>
    <cellStyle name="好_案例1-掘进机 21" xfId="15334"/>
    <cellStyle name="好_案例1-掘进机 17" xfId="15335"/>
    <cellStyle name="好_案例1-掘进机 22" xfId="15336"/>
    <cellStyle name="好_案例1-掘进机 18" xfId="15337"/>
    <cellStyle name="好_案例1-掘进机 19" xfId="15338"/>
    <cellStyle name="警告文本 3 2 2 2" xfId="15339"/>
    <cellStyle name="好_案例1-掘进机 2 2 2" xfId="15340"/>
    <cellStyle name="好_案例1-掘进机 2 2 2 2" xfId="15341"/>
    <cellStyle name="好_案例1-掘进机 2 2 3" xfId="15342"/>
    <cellStyle name="警告文本 3 3" xfId="15343"/>
    <cellStyle name="好_案例1-掘进机 3" xfId="15344"/>
    <cellStyle name="警告文本 3 3 2" xfId="15345"/>
    <cellStyle name="好_案例1-掘进机 3 2" xfId="15346"/>
    <cellStyle name="警告文本 3 3 3" xfId="15347"/>
    <cellStyle name="好_案例1-掘进机 3 3" xfId="15348"/>
    <cellStyle name="警告文本 3 4" xfId="15349"/>
    <cellStyle name="好_案例1-掘进机 4" xfId="15350"/>
    <cellStyle name="警告文本 3 4 2" xfId="15351"/>
    <cellStyle name="好_案例1-掘进机 4 2" xfId="15352"/>
    <cellStyle name="警告文本 3 4 3" xfId="15353"/>
    <cellStyle name="好_案例1-掘进机 4 3" xfId="15354"/>
    <cellStyle name="好_案例1-掘进机 5 3" xfId="15355"/>
    <cellStyle name="警告文本 3 6 2" xfId="15356"/>
    <cellStyle name="好_案例1-掘进机 6 2" xfId="15357"/>
    <cellStyle name="好_案例1-掘进机_0270锡林郭勒公司资产评估表" xfId="15358"/>
    <cellStyle name="好_案例1-掘进机_0270锡林郭勒公司资产评估表 2" xfId="15359"/>
    <cellStyle name="千位分隔 7 2 14" xfId="15360"/>
    <cellStyle name="好_案例1-掘进机_0270锡林郭勒公司资产评估表 2 2" xfId="15361"/>
    <cellStyle name="好_案例1-掘进机_0270锡林郭勒公司资产评估表 3" xfId="15362"/>
    <cellStyle name="好_案例1-掘进机_0270锡林郭勒公司资产评估表 4" xfId="15363"/>
    <cellStyle name="好_半山报告报表12.4 2" xfId="15364"/>
    <cellStyle name="注释 6 5 5" xfId="15365"/>
    <cellStyle name="好_半山报告报表12.4 3" xfId="15366"/>
    <cellStyle name="好_附件10：主要设备询价表 10" xfId="15367"/>
    <cellStyle name="好_附件10：主要设备询价表 13" xfId="15368"/>
    <cellStyle name="好_附件10：主要设备询价表 16" xfId="15369"/>
    <cellStyle name="好_附件10：主要设备询价表 21" xfId="15370"/>
    <cellStyle name="好_附件10：主要设备询价表 17" xfId="15371"/>
    <cellStyle name="好_附件10：主要设备询价表 22" xfId="15372"/>
    <cellStyle name="好_附件10：主要设备询价表 18" xfId="15373"/>
    <cellStyle name="好_附件10：主要设备询价表 2 3" xfId="15374"/>
    <cellStyle name="好_附件10：主要设备询价表 3 2" xfId="15375"/>
    <cellStyle name="好_附件10：主要设备询价表 5" xfId="15376"/>
    <cellStyle name="好_附件10：主要设备询价表 7" xfId="15377"/>
    <cellStyle name="好_附件10：主要设备询价表 8" xfId="15378"/>
    <cellStyle name="好_附件10：主要设备询价表 9" xfId="15379"/>
    <cellStyle name="好_构筑物04" xfId="15380"/>
    <cellStyle name="好_构筑物04 2" xfId="15381"/>
    <cellStyle name="好_国华锡林郭勒设备询价表" xfId="15382"/>
    <cellStyle name="好_国华锡林郭勒设备询价表 11" xfId="15383"/>
    <cellStyle name="好_国华锡林郭勒设备询价表 12" xfId="15384"/>
    <cellStyle name="好_国华锡林郭勒设备询价表 15" xfId="15385"/>
    <cellStyle name="好_国华锡林郭勒设备询价表 20" xfId="15386"/>
    <cellStyle name="好_国华锡林郭勒设备询价表 18" xfId="15387"/>
    <cellStyle name="好_国华锡林郭勒设备询价表 19" xfId="15388"/>
    <cellStyle name="好_国华锡林郭勒设备询价表 2 2" xfId="15389"/>
    <cellStyle name="注释 3 8 3" xfId="15390"/>
    <cellStyle name="好_国华锡林郭勒设备询价表 2 3" xfId="15391"/>
    <cellStyle name="好_湖南省定额取费程序" xfId="15392"/>
    <cellStyle name="强调文字颜色 1 2 2 4" xfId="15393"/>
    <cellStyle name="好_湖南省定额取费程序 2" xfId="15394"/>
    <cellStyle name="好_湖南省定额取费程序 2 2" xfId="15395"/>
    <cellStyle name="好_湖南省定额取费程序 3" xfId="15396"/>
    <cellStyle name="千位分隔[0] 2 2 3 2 2" xfId="15397"/>
    <cellStyle name="好_鲲鹏房产测算表邵02" xfId="15398"/>
    <cellStyle name="好_鲲鹏房产测算表邵02 12" xfId="15399"/>
    <cellStyle name="好_鲲鹏房产测算表邵02 13" xfId="15400"/>
    <cellStyle name="好_鲲鹏房产测算表邵02 15" xfId="15401"/>
    <cellStyle name="好_鲲鹏房产测算表邵02 20" xfId="15402"/>
    <cellStyle name="好_鲲鹏房产测算表邵02 16" xfId="15403"/>
    <cellStyle name="好_鲲鹏房产测算表邵02 21" xfId="15404"/>
    <cellStyle name="好_鲲鹏房产测算表邵02 17" xfId="15405"/>
    <cellStyle name="好_鲲鹏房产测算表邵02 22" xfId="15406"/>
    <cellStyle name="好_鲲鹏房产测算表邵02 18" xfId="15407"/>
    <cellStyle name="好_鲲鹏房产测算表邵02 19" xfId="15408"/>
    <cellStyle name="好_鲲鹏房产测算表邵02 2" xfId="15409"/>
    <cellStyle name="好_鲲鹏房产测算表邵02 2 3" xfId="15410"/>
    <cellStyle name="好_鲲鹏房产测算表邵02 3" xfId="15411"/>
    <cellStyle name="好_鲲鹏房产测算表邵02 3 2" xfId="15412"/>
    <cellStyle name="好_鲲鹏房产测算表邵02 4" xfId="15413"/>
    <cellStyle name="好_鲲鹏房产测算表邵02 5" xfId="15414"/>
    <cellStyle name="好_鲲鹏房产测算表邵02 5 2" xfId="15415"/>
    <cellStyle name="好_鲲鹏房产测算表邵02 6" xfId="15416"/>
    <cellStyle name="好_鲲鹏房产测算表邵02 6 2" xfId="15417"/>
    <cellStyle name="好_娄娄沟房屋及构筑物照片 10" xfId="15418"/>
    <cellStyle name="好_娄娄沟房屋及构筑物照片 11" xfId="15419"/>
    <cellStyle name="好_娄娄沟房屋及构筑物照片 13" xfId="15420"/>
    <cellStyle name="好_娄娄沟房屋及构筑物照片 14" xfId="15421"/>
    <cellStyle name="好_娄娄沟房屋及构筑物照片 15" xfId="15422"/>
    <cellStyle name="好_娄娄沟房屋及构筑物照片 20" xfId="15423"/>
    <cellStyle name="好_娄娄沟房屋及构筑物照片 8" xfId="15424"/>
    <cellStyle name="好_山西煤炭进出口集团左权鑫顺煤业有限公司资产评估表" xfId="15425"/>
    <cellStyle name="好_山西煤炭进出口集团左权鑫顺煤业有限公司资产评估表 10" xfId="15426"/>
    <cellStyle name="好_山西煤炭进出口集团左权鑫顺煤业有限公司资产评估表 11" xfId="15427"/>
    <cellStyle name="好_山西煤炭进出口集团左权鑫顺煤业有限公司资产评估表 13" xfId="15428"/>
    <cellStyle name="好_山西煤炭进出口集团左权鑫顺煤业有限公司资产评估表 14" xfId="15429"/>
    <cellStyle name="好_山西煤炭进出口集团左权鑫顺煤业有限公司资产评估表 16" xfId="15430"/>
    <cellStyle name="好_山西煤炭进出口集团左权鑫顺煤业有限公司资产评估表 21" xfId="15431"/>
    <cellStyle name="好_山西煤炭进出口集团左权鑫顺煤业有限公司资产评估表 17" xfId="15432"/>
    <cellStyle name="好_山西煤炭进出口集团左权鑫顺煤业有限公司资产评估表 22" xfId="15433"/>
    <cellStyle name="好_山西煤炭进出口集团左权鑫顺煤业有限公司资产评估表 18" xfId="15434"/>
    <cellStyle name="好_山西煤炭进出口集团左权鑫顺煤业有限公司资产评估表 19" xfId="15435"/>
    <cellStyle name="好_山西煤炭进出口集团左权鑫顺煤业有限公司资产评估表 2 2" xfId="15436"/>
    <cellStyle name="好_山西煤炭进出口集团左权鑫顺煤业有限公司资产评估表 2 2 2" xfId="15437"/>
    <cellStyle name="好_山西煤炭进出口集团左权鑫顺煤业有限公司资产评估表 2 2 2 2" xfId="15438"/>
    <cellStyle name="好_山西煤炭进出口集团左权鑫顺煤业有限公司资产评估表 2 2 3" xfId="15439"/>
    <cellStyle name="好_山西煤炭进出口集团左权鑫顺煤业有限公司资产评估表 2 3" xfId="15440"/>
    <cellStyle name="好_山西煤炭进出口集团左权鑫顺煤业有限公司资产评估表 3" xfId="15441"/>
    <cellStyle name="好_山西煤炭进出口集团左权鑫顺煤业有限公司资产评估表 4" xfId="15442"/>
    <cellStyle name="好_山西煤炭进出口集团左权鑫顺煤业有限公司资产评估表 4 2" xfId="15443"/>
    <cellStyle name="好_山西煤炭进出口集团左权鑫顺煤业有限公司资产评估表 6" xfId="15444"/>
    <cellStyle name="好_山西煤炭进出口集团左权鑫顺煤业有限公司资产评估表 7" xfId="15445"/>
    <cellStyle name="输入 6 2" xfId="15446"/>
    <cellStyle name="好_山西煤炭进出口集团左权鑫顺煤业有限公司资产评估表_0270锡林郭勒公司资产评估表" xfId="15447"/>
    <cellStyle name="好_山西煤炭进出口集团左权鑫顺煤业有限公司资产评估表_0270锡林郭勒公司资产评估表 2" xfId="15448"/>
    <cellStyle name="好_山西煤炭进出口集团左权鑫顺煤业有限公司资产评估表_0270锡林郭勒公司资产评估表 2 2" xfId="15449"/>
    <cellStyle name="好_山西煤炭进出口集团左权鑫顺煤业有限公司资产评估表_0270锡林郭勒公司资产评估表 3" xfId="15450"/>
    <cellStyle name="好_山西煤炭进出口集团左权鑫顺煤业有限公司资产评估表_0270锡林郭勒公司资产评估表 4" xfId="15451"/>
    <cellStyle name="好_山阴县安荣乡煤矿井巷工程计算表（11-04-16） 10" xfId="15452"/>
    <cellStyle name="强调文字颜色 6 3 2 5" xfId="15453"/>
    <cellStyle name="好_山阴县安荣乡煤矿井巷工程计算表（11-04-16） 11" xfId="15454"/>
    <cellStyle name="强调文字颜色 6 3 2 6" xfId="15455"/>
    <cellStyle name="好_山阴县安荣乡煤矿井巷工程计算表（11-04-16） 12" xfId="15456"/>
    <cellStyle name="好_山阴县安荣乡煤矿井巷工程计算表（11-04-16） 13" xfId="15457"/>
    <cellStyle name="好_山阴县安荣乡煤矿井巷工程计算表（11-04-16） 14" xfId="15458"/>
    <cellStyle name="好_山阴县安荣乡煤矿井巷工程计算表（11-04-16） 15" xfId="15459"/>
    <cellStyle name="好_山阴县安荣乡煤矿井巷工程计算表（11-04-16） 20" xfId="15460"/>
    <cellStyle name="好_山阴县安荣乡煤矿井巷工程计算表（11-04-16） 16" xfId="15461"/>
    <cellStyle name="好_山阴县安荣乡煤矿井巷工程计算表（11-04-16） 21" xfId="15462"/>
    <cellStyle name="好_山阴县安荣乡煤矿井巷工程计算表（11-04-16） 17" xfId="15463"/>
    <cellStyle name="好_山阴县安荣乡煤矿井巷工程计算表（11-04-16） 22" xfId="15464"/>
    <cellStyle name="好_山阴县安荣乡煤矿井巷工程计算表（11-04-16） 9" xfId="15465"/>
    <cellStyle name="好_山阴县安荣乡煤矿井巷工程计算表（11-04-16）_0270锡林郭勒公司资产评估表" xfId="15466"/>
    <cellStyle name="好_山阴县安荣乡煤矿井巷工程计算表（11-04-16）_0270锡林郭勒公司资产评估表 2" xfId="15467"/>
    <cellStyle name="好_山阴县安荣乡煤矿井巷工程计算表（11-04-16）_0270锡林郭勒公司资产评估表 2 2" xfId="15468"/>
    <cellStyle name="好_山阴县安荣乡煤矿井巷工程计算表（11-04-16）_0270锡林郭勒公司资产评估表 4" xfId="15469"/>
    <cellStyle name="好_山阴县安荣乡煤矿资产评估申报表 11" xfId="15470"/>
    <cellStyle name="好_山阴县安荣乡煤矿资产评估申报表 12" xfId="15471"/>
    <cellStyle name="好_山阴县安荣乡煤矿资产评估申报表 13" xfId="15472"/>
    <cellStyle name="好_山阴县安荣乡煤矿资产评估申报表 14" xfId="15473"/>
    <cellStyle name="好_山阴县安荣乡煤矿资产评估申报表 17" xfId="15474"/>
    <cellStyle name="好_山阴县安荣乡煤矿资产评估申报表 22" xfId="15475"/>
    <cellStyle name="好_山阴县安荣乡煤矿资产评估申报表 18" xfId="15476"/>
    <cellStyle name="千位分隔 3 3 2 5" xfId="15477"/>
    <cellStyle name="强调文字颜色 4 2 8" xfId="15478"/>
    <cellStyle name="好_山阴县安荣乡煤矿资产评估申报表 2 2" xfId="15479"/>
    <cellStyle name="注释 7 5 3 2" xfId="15480"/>
    <cellStyle name="千位分隔 3 3 2 6" xfId="15481"/>
    <cellStyle name="强调文字颜色 4 2 9" xfId="15482"/>
    <cellStyle name="好_山阴县安荣乡煤矿资产评估申报表 2 3" xfId="15483"/>
    <cellStyle name="好_山阴县安荣乡煤矿资产评估申报表 3" xfId="15484"/>
    <cellStyle name="注释 7 5 4" xfId="15485"/>
    <cellStyle name="好_山阴县安荣乡煤矿资产评估申报表 3 2" xfId="15486"/>
    <cellStyle name="好_山阴县安荣乡煤矿资产评估申报表 4" xfId="15487"/>
    <cellStyle name="注释 7 5 5" xfId="15488"/>
    <cellStyle name="好_山阴县安荣乡煤矿资产评估申报表 4 2" xfId="15489"/>
    <cellStyle name="好_山阴县安荣乡煤矿资产评估申报表 4 3" xfId="15490"/>
    <cellStyle name="好_山阴县安荣乡煤矿资产评估申报表 5" xfId="15491"/>
    <cellStyle name="解释性文本 10" xfId="15492"/>
    <cellStyle name="好_山阴县安荣乡煤矿资产评估申报表 5 2" xfId="15493"/>
    <cellStyle name="解释性文本 10 2" xfId="15494"/>
    <cellStyle name="好_山阴县安荣乡煤矿资产评估申报表 5 3" xfId="15495"/>
    <cellStyle name="好_山阴县安荣乡煤矿资产评估申报表 6" xfId="15496"/>
    <cellStyle name="解释性文本 11" xfId="15497"/>
    <cellStyle name="好_山阴县安荣乡煤矿资产评估申报表 6 2" xfId="15498"/>
    <cellStyle name="解释性文本 11 2" xfId="15499"/>
    <cellStyle name="检查单元格 3 2 2 2 2 2" xfId="15500"/>
    <cellStyle name="好_山阴县安荣乡煤矿资产评估申报表 7" xfId="15501"/>
    <cellStyle name="解释性文本 12" xfId="15502"/>
    <cellStyle name="好_山阴县安荣乡煤矿资产评估申报表 8" xfId="15503"/>
    <cellStyle name="解释性文本 13" xfId="15504"/>
    <cellStyle name="好_设备案例安装费用计算 3" xfId="15505"/>
    <cellStyle name="好_设备底稿(金鹰)" xfId="15506"/>
    <cellStyle name="好_神华香港公司参股七家风电公司评估进场时间计划及联系人名单" xfId="15507"/>
    <cellStyle name="好_神华香港公司参股七家风电公司评估进场时间计划及联系人名单 18" xfId="15508"/>
    <cellStyle name="好_神华香港公司参股七家风电公司评估进场时间计划及联系人名单 2" xfId="15509"/>
    <cellStyle name="好_神华香港公司参股七家风电公司评估进场时间计划及联系人名单 2 2" xfId="15510"/>
    <cellStyle name="好_神华香港公司参股七家风电公司评估进场时间计划及联系人名单 2 3" xfId="15511"/>
    <cellStyle name="好_神华香港公司参股七家风电公司评估进场时间计划及联系人名单 3" xfId="15512"/>
    <cellStyle name="好_神华香港公司参股七家风电公司评估进场时间计划及联系人名单 3 2" xfId="15513"/>
    <cellStyle name="好_神华香港公司参股七家风电公司评估进场时间计划及联系人名单 4" xfId="15514"/>
    <cellStyle name="好_神华香港公司参股七家风电公司评估进场时间计划及联系人名单 5" xfId="15515"/>
    <cellStyle name="好_神华香港公司参股七家风电公司评估进场时间计划及联系人名单 6" xfId="15516"/>
    <cellStyle name="好_神华香港公司参股七家风电公司评估进场时间计划及联系人名单 7" xfId="15517"/>
    <cellStyle name="好_神华香港公司参股七家风电公司评估进场时间计划及联系人名单 8" xfId="15518"/>
    <cellStyle name="好_神华香港公司参股七家风电公司评估进场时间计划及联系人名单 9" xfId="15519"/>
    <cellStyle name="好_新评估明细表20111031（徐闻三和）" xfId="15520"/>
    <cellStyle name="好_新准则报表－融辉2007-06-20" xfId="15521"/>
    <cellStyle name="好_新准则报表－融辉2007-06-20 2" xfId="15522"/>
    <cellStyle name="好_新准则报表－融辉2007-06-20 2 2" xfId="15523"/>
    <cellStyle name="好_新准则报表－融辉2007-06-20 2 2 2" xfId="15524"/>
    <cellStyle name="好_新准则报表－融辉2007-06-20 3" xfId="15525"/>
    <cellStyle name="好_新准则报表－融辉2007-06-20 3 2" xfId="15526"/>
    <cellStyle name="好_友和公司用地地上房屋建筑物明细表" xfId="15527"/>
    <cellStyle name="好_张家口主要设备询价表 2" xfId="15528"/>
    <cellStyle name="好_中勤万信三年试算平衡表 定稿" xfId="15529"/>
    <cellStyle name="好_主要设备询价表（塔城）" xfId="15530"/>
    <cellStyle name="好_主要设备询价表（塔城） 14" xfId="15531"/>
    <cellStyle name="好_主要设备询价表（塔城） 15" xfId="15532"/>
    <cellStyle name="好_主要设备询价表（塔城） 20" xfId="15533"/>
    <cellStyle name="好_主要设备询价表（塔城） 2" xfId="15534"/>
    <cellStyle name="好_主要设备询价表（塔城） 6" xfId="15535"/>
    <cellStyle name="链接单元格 3 4 2" xfId="15536"/>
    <cellStyle name="好_主要设备询价表（塔城） 7" xfId="15537"/>
    <cellStyle name="好_主要设备询价表（塔城） 9" xfId="15538"/>
    <cellStyle name="桁区切り [0.00]_１１月価格表" xfId="15539"/>
    <cellStyle name="桁区切り_１１月価格表" xfId="15540"/>
    <cellStyle name="汇总 11" xfId="15541"/>
    <cellStyle name="汇总 12" xfId="15542"/>
    <cellStyle name="汇总 13" xfId="15543"/>
    <cellStyle name="汇总 2 2 2 2" xfId="15544"/>
    <cellStyle name="汇总 8" xfId="15545"/>
    <cellStyle name="汇总 2 3" xfId="15546"/>
    <cellStyle name="汇总 2 3 2" xfId="15547"/>
    <cellStyle name="汇总 2 3 2 2" xfId="15548"/>
    <cellStyle name="汇总 2 5 2 2" xfId="15549"/>
    <cellStyle name="汇总 2 6 2" xfId="15550"/>
    <cellStyle name="汇总 3" xfId="15551"/>
    <cellStyle name="汇总 3 2" xfId="15552"/>
    <cellStyle name="汇总 3 2 2" xfId="15553"/>
    <cellStyle name="汇总 3 2 3" xfId="15554"/>
    <cellStyle name="汇总 3 2 4" xfId="15555"/>
    <cellStyle name="汇总 3 3" xfId="15556"/>
    <cellStyle name="汇总 3 3 2" xfId="15557"/>
    <cellStyle name="汇总 3 3 3" xfId="15558"/>
    <cellStyle name="汇总 3 4 3" xfId="15559"/>
    <cellStyle name="汇总 3 5" xfId="15560"/>
    <cellStyle name="汇总 3 5 2" xfId="15561"/>
    <cellStyle name="汇总 3 6 2" xfId="15562"/>
    <cellStyle name="汇总 4 2" xfId="15563"/>
    <cellStyle name="汇总 4 2 2" xfId="15564"/>
    <cellStyle name="汇总 4 2 3" xfId="15565"/>
    <cellStyle name="汇总 4 2 4" xfId="15566"/>
    <cellStyle name="汇总 4 3" xfId="15567"/>
    <cellStyle name="汇总 4 3 2" xfId="15568"/>
    <cellStyle name="汇总 4 3 3" xfId="15569"/>
    <cellStyle name="汇总 4 4" xfId="15570"/>
    <cellStyle name="汇总 4 4 2" xfId="15571"/>
    <cellStyle name="汇总 4 5" xfId="15572"/>
    <cellStyle name="汇总 4 6" xfId="15573"/>
    <cellStyle name="汇总 5 2 2" xfId="15574"/>
    <cellStyle name="汇总 5 2 3" xfId="15575"/>
    <cellStyle name="汇总 5 3" xfId="15576"/>
    <cellStyle name="汇总 5 3 2" xfId="15577"/>
    <cellStyle name="汇总 6 2" xfId="15578"/>
    <cellStyle name="汇总 6 3" xfId="15579"/>
    <cellStyle name="汇总 7" xfId="15580"/>
    <cellStyle name="汇总 7 2" xfId="15581"/>
    <cellStyle name="汇总 8 2" xfId="15582"/>
    <cellStyle name="貨幣 [0]_1" xfId="15583"/>
    <cellStyle name="貨幣[0]_成本報表封面.XLS" xfId="15584"/>
    <cellStyle name="计算 10" xfId="15585"/>
    <cellStyle name="适中 2 3 5" xfId="15586"/>
    <cellStyle name="计算 11" xfId="15587"/>
    <cellStyle name="适中 2 3 6" xfId="15588"/>
    <cellStyle name="计算 12" xfId="15589"/>
    <cellStyle name="适中 2 3 7" xfId="15590"/>
    <cellStyle name="计算 13" xfId="15591"/>
    <cellStyle name="适中 2 3 8" xfId="15592"/>
    <cellStyle name="计算 19" xfId="15593"/>
    <cellStyle name="计算 24" xfId="15594"/>
    <cellStyle name="强调文字颜色 2 4 4 3" xfId="15595"/>
    <cellStyle name="计算 2 18" xfId="15596"/>
    <cellStyle name="计算 2 23" xfId="15597"/>
    <cellStyle name="计算 2 2" xfId="15598"/>
    <cellStyle name="计算 2 2 2" xfId="15599"/>
    <cellStyle name="计算 2 2 2 3" xfId="15600"/>
    <cellStyle name="计算 2 2 3" xfId="15601"/>
    <cellStyle name="计算 2 2 4" xfId="15602"/>
    <cellStyle name="计算 2 2 5" xfId="15603"/>
    <cellStyle name="计算 2 3 3" xfId="15604"/>
    <cellStyle name="数量 5" xfId="15605"/>
    <cellStyle name="计算 2 3 4" xfId="15606"/>
    <cellStyle name="计算 2 5 2" xfId="15607"/>
    <cellStyle name="计算 2 5 4" xfId="15608"/>
    <cellStyle name="计算 2 6 2" xfId="15609"/>
    <cellStyle name="计算 2 6 2 2" xfId="15610"/>
    <cellStyle name="计算 2 6 4" xfId="15611"/>
    <cellStyle name="计算 2 6 5" xfId="15612"/>
    <cellStyle name="适中 4 4 2" xfId="15613"/>
    <cellStyle name="计算 2 7" xfId="15614"/>
    <cellStyle name="计算 2 7 2" xfId="15615"/>
    <cellStyle name="计算 2 8" xfId="15616"/>
    <cellStyle name="计算 2 9" xfId="15617"/>
    <cellStyle name="计算 25" xfId="15618"/>
    <cellStyle name="计算 30" xfId="15619"/>
    <cellStyle name="计算 26" xfId="15620"/>
    <cellStyle name="计算 31" xfId="15621"/>
    <cellStyle name="计算 26 2" xfId="15622"/>
    <cellStyle name="计算 31 2" xfId="15623"/>
    <cellStyle name="千位分隔 3 2 6" xfId="15624"/>
    <cellStyle name="计算 29 2" xfId="15625"/>
    <cellStyle name="计算 3" xfId="15626"/>
    <cellStyle name="计算 3 2" xfId="15627"/>
    <cellStyle name="计算 3 2 3" xfId="15628"/>
    <cellStyle name="计算 3 2 4" xfId="15629"/>
    <cellStyle name="计算 3 2 5" xfId="15630"/>
    <cellStyle name="计算 3 3" xfId="15631"/>
    <cellStyle name="计算 3 3 2" xfId="15632"/>
    <cellStyle name="计算 3 3 3" xfId="15633"/>
    <cellStyle name="计算 3 6 2" xfId="15634"/>
    <cellStyle name="计算 3 6 3" xfId="15635"/>
    <cellStyle name="计算 3 7" xfId="15636"/>
    <cellStyle name="计算 3 8" xfId="15637"/>
    <cellStyle name="计算 3 9" xfId="15638"/>
    <cellStyle name="计算 4 2" xfId="15639"/>
    <cellStyle name="计算 4 2 2" xfId="15640"/>
    <cellStyle name="计算 4 2 2 2" xfId="15641"/>
    <cellStyle name="计算 4 2 3" xfId="15642"/>
    <cellStyle name="计算 4 2 4" xfId="15643"/>
    <cellStyle name="计算 4 3" xfId="15644"/>
    <cellStyle name="计算 4 3 2" xfId="15645"/>
    <cellStyle name="计算 4 3 3" xfId="15646"/>
    <cellStyle name="计算 4 4 2" xfId="15647"/>
    <cellStyle name="计算 4 4 2 2" xfId="15648"/>
    <cellStyle name="计算 4 4 3" xfId="15649"/>
    <cellStyle name="计算 4 6" xfId="15650"/>
    <cellStyle name="计算 4 7" xfId="15651"/>
    <cellStyle name="计算 4 8" xfId="15652"/>
    <cellStyle name="计算 5 3 2" xfId="15653"/>
    <cellStyle name="计算 5 6" xfId="15654"/>
    <cellStyle name="计算 6" xfId="15655"/>
    <cellStyle name="适中 2 10" xfId="15656"/>
    <cellStyle name="计算 6 2" xfId="15657"/>
    <cellStyle name="计算 6 2 2" xfId="15658"/>
    <cellStyle name="计算 6 2 3" xfId="15659"/>
    <cellStyle name="计算 6 3" xfId="15660"/>
    <cellStyle name="计算 6 3 2" xfId="15661"/>
    <cellStyle name="计算 6 4" xfId="15662"/>
    <cellStyle name="计算 6 5" xfId="15663"/>
    <cellStyle name="计算 6 6" xfId="15664"/>
    <cellStyle name="计算 7" xfId="15665"/>
    <cellStyle name="适中 2 11" xfId="15666"/>
    <cellStyle name="计算 7 2" xfId="15667"/>
    <cellStyle name="计算 7 3" xfId="15668"/>
    <cellStyle name="检查单元格 2 7 2" xfId="15669"/>
    <cellStyle name="计算 8" xfId="15670"/>
    <cellStyle name="适中 2 12" xfId="15671"/>
    <cellStyle name="计算 8 2" xfId="15672"/>
    <cellStyle name="计算 8 3" xfId="15673"/>
    <cellStyle name="检查单元格 12" xfId="15674"/>
    <cellStyle name="检查单元格 13" xfId="15675"/>
    <cellStyle name="检查单元格 15" xfId="15676"/>
    <cellStyle name="检查单元格 20" xfId="15677"/>
    <cellStyle name="检查单元格 16" xfId="15678"/>
    <cellStyle name="检查单元格 21" xfId="15679"/>
    <cellStyle name="检查单元格 17" xfId="15680"/>
    <cellStyle name="检查单元格 22" xfId="15681"/>
    <cellStyle name="检查单元格 18" xfId="15682"/>
    <cellStyle name="检查单元格 23" xfId="15683"/>
    <cellStyle name="检查单元格 19" xfId="15684"/>
    <cellStyle name="检查单元格 24" xfId="15685"/>
    <cellStyle name="检查单元格 2" xfId="15686"/>
    <cellStyle name="检查单元格 2 12" xfId="15687"/>
    <cellStyle name="检查单元格 2 13" xfId="15688"/>
    <cellStyle name="检查单元格 2 14" xfId="15689"/>
    <cellStyle name="检查单元格 2 15" xfId="15690"/>
    <cellStyle name="检查单元格 2 20" xfId="15691"/>
    <cellStyle name="检查单元格 2 16" xfId="15692"/>
    <cellStyle name="检查单元格 2 21" xfId="15693"/>
    <cellStyle name="检查单元格 2 17" xfId="15694"/>
    <cellStyle name="检查单元格 2 22" xfId="15695"/>
    <cellStyle name="检查单元格 2 18" xfId="15696"/>
    <cellStyle name="检查单元格 2 23" xfId="15697"/>
    <cellStyle name="检查单元格 2 19" xfId="15698"/>
    <cellStyle name="检查单元格 2 2" xfId="15699"/>
    <cellStyle name="检查单元格 2 2 2" xfId="15700"/>
    <cellStyle name="检查单元格 2 2 3" xfId="15701"/>
    <cellStyle name="检查单元格 2 2 4" xfId="15702"/>
    <cellStyle name="检查单元格 2 2 5" xfId="15703"/>
    <cellStyle name="检查单元格 2 3" xfId="15704"/>
    <cellStyle name="检查单元格 2 3 2" xfId="15705"/>
    <cellStyle name="强调文字颜色 1 2 13" xfId="15706"/>
    <cellStyle name="检查单元格 2 3 3" xfId="15707"/>
    <cellStyle name="强调文字颜色 1 2 14" xfId="15708"/>
    <cellStyle name="检查单元格 2 3 4" xfId="15709"/>
    <cellStyle name="强调文字颜色 1 2 15" xfId="15710"/>
    <cellStyle name="强调文字颜色 1 2 20" xfId="15711"/>
    <cellStyle name="检查单元格 2 4" xfId="15712"/>
    <cellStyle name="检查单元格 2 4 2" xfId="15713"/>
    <cellStyle name="检查单元格 2 4 2 2" xfId="15714"/>
    <cellStyle name="检查单元格 2 4 3" xfId="15715"/>
    <cellStyle name="检查单元格 2 4 4" xfId="15716"/>
    <cellStyle name="检查单元格 2 5" xfId="15717"/>
    <cellStyle name="检查单元格 2 5 2" xfId="15718"/>
    <cellStyle name="检查单元格 2 5 2 2" xfId="15719"/>
    <cellStyle name="检查单元格 2 6" xfId="15720"/>
    <cellStyle name="检查单元格 2 6 2" xfId="15721"/>
    <cellStyle name="检查单元格 2 6 2 2" xfId="15722"/>
    <cellStyle name="检查单元格 2 6 5" xfId="15723"/>
    <cellStyle name="检查单元格 2 7" xfId="15724"/>
    <cellStyle name="检查单元格 2 8" xfId="15725"/>
    <cellStyle name="检查单元格 2 9" xfId="15726"/>
    <cellStyle name="检查单元格 25" xfId="15727"/>
    <cellStyle name="检查单元格 30" xfId="15728"/>
    <cellStyle name="检查单元格 25 2" xfId="15729"/>
    <cellStyle name="检查单元格 30 2" xfId="15730"/>
    <cellStyle name="检查单元格 26" xfId="15731"/>
    <cellStyle name="检查单元格 31" xfId="15732"/>
    <cellStyle name="检查单元格 26 2" xfId="15733"/>
    <cellStyle name="检查单元格 31 2" xfId="15734"/>
    <cellStyle name="检查单元格 27" xfId="15735"/>
    <cellStyle name="检查单元格 32" xfId="15736"/>
    <cellStyle name="检查单元格 27 2" xfId="15737"/>
    <cellStyle name="检查单元格 29 2" xfId="15738"/>
    <cellStyle name="检查单元格 3 2" xfId="15739"/>
    <cellStyle name="检查单元格 3 2 2" xfId="15740"/>
    <cellStyle name="检查单元格 3 2 2 2" xfId="15741"/>
    <cellStyle name="检查单元格 3 2 2 2 2" xfId="15742"/>
    <cellStyle name="检查单元格 3 2 2 2 3" xfId="15743"/>
    <cellStyle name="检查单元格 3 2 2 3" xfId="15744"/>
    <cellStyle name="检查单元格 3 2 2 4" xfId="15745"/>
    <cellStyle name="检查单元格 3 2 3" xfId="15746"/>
    <cellStyle name="检查单元格 3 2 3 2" xfId="15747"/>
    <cellStyle name="检查单元格 3 2 5" xfId="15748"/>
    <cellStyle name="检查单元格 3 3 2 2" xfId="15749"/>
    <cellStyle name="检查单元格 3 3 3" xfId="15750"/>
    <cellStyle name="检查单元格 3 5" xfId="15751"/>
    <cellStyle name="检查单元格 3 5 2" xfId="15752"/>
    <cellStyle name="检查单元格 3 6" xfId="15753"/>
    <cellStyle name="检查单元格 3 6 2" xfId="15754"/>
    <cellStyle name="检查单元格 4" xfId="15755"/>
    <cellStyle name="检查单元格 4 2" xfId="15756"/>
    <cellStyle name="检查单元格 4 2 2" xfId="15757"/>
    <cellStyle name="检查单元格 4 2 2 2" xfId="15758"/>
    <cellStyle name="检查单元格 4 2 4" xfId="15759"/>
    <cellStyle name="检查单元格 4 3" xfId="15760"/>
    <cellStyle name="检查单元格 4 3 3" xfId="15761"/>
    <cellStyle name="检查单元格 4 4" xfId="15762"/>
    <cellStyle name="检查单元格 4 4 2 2" xfId="15763"/>
    <cellStyle name="检查单元格 4 4 3" xfId="15764"/>
    <cellStyle name="检查单元格 4 5" xfId="15765"/>
    <cellStyle name="检查单元格 4 5 2" xfId="15766"/>
    <cellStyle name="检查单元格 4 6" xfId="15767"/>
    <cellStyle name="检查单元格 4 7" xfId="15768"/>
    <cellStyle name="检查单元格 5" xfId="15769"/>
    <cellStyle name="检查单元格 5 2" xfId="15770"/>
    <cellStyle name="检查单元格 5 3" xfId="15771"/>
    <cellStyle name="检查单元格 6" xfId="15772"/>
    <cellStyle name="检查单元格 6 2" xfId="15773"/>
    <cellStyle name="检查单元格 6 2 2" xfId="15774"/>
    <cellStyle name="检查单元格 7" xfId="15775"/>
    <cellStyle name="检查单元格 8 2" xfId="15776"/>
    <cellStyle name="检查单元格 9" xfId="15777"/>
    <cellStyle name="解释性文本 12 2" xfId="15778"/>
    <cellStyle name="链接单元格 3 2 2 2" xfId="15779"/>
    <cellStyle name="解释性文本 2 3" xfId="15780"/>
    <cellStyle name="解释性文本 2 4" xfId="15781"/>
    <cellStyle name="解释性文本 2 5 2 2" xfId="15782"/>
    <cellStyle name="解释性文本 2 6" xfId="15783"/>
    <cellStyle name="解释性文本 3 2" xfId="15784"/>
    <cellStyle name="解释性文本 3 3" xfId="15785"/>
    <cellStyle name="解释性文本 3 4" xfId="15786"/>
    <cellStyle name="解释性文本 3 5" xfId="15787"/>
    <cellStyle name="解释性文本 3 6" xfId="15788"/>
    <cellStyle name="解释性文本 3 7" xfId="15789"/>
    <cellStyle name="解释性文本 3 8" xfId="15790"/>
    <cellStyle name="解释性文本 4 2" xfId="15791"/>
    <cellStyle name="解释性文本 4 2 2" xfId="15792"/>
    <cellStyle name="解释性文本 4 3" xfId="15793"/>
    <cellStyle name="解释性文本 4 3 2" xfId="15794"/>
    <cellStyle name="解释性文本 4 3 2 2" xfId="15795"/>
    <cellStyle name="千位分隔 8 8" xfId="15796"/>
    <cellStyle name="解释性文本 4 4" xfId="15797"/>
    <cellStyle name="解释性文本 4 6" xfId="15798"/>
    <cellStyle name="解释性文本 4 7" xfId="15799"/>
    <cellStyle name="解释性文本 5 2 3" xfId="15800"/>
    <cellStyle name="解释性文本 5 3" xfId="15801"/>
    <cellStyle name="解释性文本 5 3 2" xfId="15802"/>
    <cellStyle name="解释性文本 5 4" xfId="15803"/>
    <cellStyle name="解释性文本 5 5" xfId="15804"/>
    <cellStyle name="解释性文本 6 2 2" xfId="15805"/>
    <cellStyle name="解释性文本 6 2 3" xfId="15806"/>
    <cellStyle name="解释性文本 6 3" xfId="15807"/>
    <cellStyle name="强调文字颜色 6 5 2 2" xfId="15808"/>
    <cellStyle name="解释性文本 6 3 2" xfId="15809"/>
    <cellStyle name="解释性文本 6 5" xfId="15810"/>
    <cellStyle name="解释性文本 7 2" xfId="15811"/>
    <cellStyle name="解释性文本 8" xfId="15812"/>
    <cellStyle name="解释性文本 8 2" xfId="15813"/>
    <cellStyle name="解释性文本 9 2" xfId="15814"/>
    <cellStyle name="借出原因" xfId="15815"/>
    <cellStyle name="警告文本 11 2" xfId="15816"/>
    <cellStyle name="警告文本 12" xfId="15817"/>
    <cellStyle name="警告文本 12 2" xfId="15818"/>
    <cellStyle name="警告文本 13" xfId="15819"/>
    <cellStyle name="警告文本 2 2" xfId="15820"/>
    <cellStyle name="注释 9 8" xfId="15821"/>
    <cellStyle name="警告文本 2 2 2" xfId="15822"/>
    <cellStyle name="注释 9 8 2" xfId="15823"/>
    <cellStyle name="警告文本 2 2 3" xfId="15824"/>
    <cellStyle name="警告文本 2 4" xfId="15825"/>
    <cellStyle name="警告文本 2 4 2" xfId="15826"/>
    <cellStyle name="警告文本 2 4 2 2" xfId="15827"/>
    <cellStyle name="警告文本 2 4 3" xfId="15828"/>
    <cellStyle name="警告文本 2 5" xfId="15829"/>
    <cellStyle name="警告文本 2 6" xfId="15830"/>
    <cellStyle name="警告文本 2 6 2" xfId="15831"/>
    <cellStyle name="警告文本 2 7" xfId="15832"/>
    <cellStyle name="警告文本 3 3 2 2" xfId="15833"/>
    <cellStyle name="警告文本 3 4 2 2" xfId="15834"/>
    <cellStyle name="警告文本 4 2" xfId="15835"/>
    <cellStyle name="警告文本 4 3" xfId="15836"/>
    <cellStyle name="警告文本 4 3 2" xfId="15837"/>
    <cellStyle name="警告文本 4 3 2 2" xfId="15838"/>
    <cellStyle name="警告文本 4 3 3" xfId="15839"/>
    <cellStyle name="警告文本 4 4" xfId="15840"/>
    <cellStyle name="警告文本 4 4 2" xfId="15841"/>
    <cellStyle name="警告文本 5 2" xfId="15842"/>
    <cellStyle name="警告文本 5 2 2" xfId="15843"/>
    <cellStyle name="警告文本 5 2 3" xfId="15844"/>
    <cellStyle name="警告文本 5 4" xfId="15845"/>
    <cellStyle name="警告文本 6" xfId="15846"/>
    <cellStyle name="警告文本 6 2" xfId="15847"/>
    <cellStyle name="警告文本 6 2 2" xfId="15848"/>
    <cellStyle name="警告文本 6 2 3" xfId="15849"/>
    <cellStyle name="警告文本 6 3" xfId="15850"/>
    <cellStyle name="警告文本 6 4" xfId="15851"/>
    <cellStyle name="警告文本 7" xfId="15852"/>
    <cellStyle name="警告文本 7 2" xfId="15853"/>
    <cellStyle name="链接单元格 10" xfId="15854"/>
    <cellStyle name="链接单元格 12" xfId="15855"/>
    <cellStyle name="链接单元格 13" xfId="15856"/>
    <cellStyle name="链接单元格 2" xfId="15857"/>
    <cellStyle name="链接单元格 2 2" xfId="15858"/>
    <cellStyle name="链接单元格 2 3" xfId="15859"/>
    <cellStyle name="链接单元格 2 3 2" xfId="15860"/>
    <cellStyle name="链接单元格 2 3 4" xfId="15861"/>
    <cellStyle name="链接单元格 2 4 2" xfId="15862"/>
    <cellStyle name="链接单元格 2 4 3" xfId="15863"/>
    <cellStyle name="链接单元格 2 5" xfId="15864"/>
    <cellStyle name="链接单元格 2 5 2" xfId="15865"/>
    <cellStyle name="链接单元格 2 5 2 2" xfId="15866"/>
    <cellStyle name="链接单元格 2 5 3" xfId="15867"/>
    <cellStyle name="链接单元格 2 6" xfId="15868"/>
    <cellStyle name="链接单元格 2 7" xfId="15869"/>
    <cellStyle name="链接单元格 3" xfId="15870"/>
    <cellStyle name="链接单元格 3 2" xfId="15871"/>
    <cellStyle name="链接单元格 3 2 2" xfId="15872"/>
    <cellStyle name="链接单元格 3 2 3" xfId="15873"/>
    <cellStyle name="链接单元格 3 2 4" xfId="15874"/>
    <cellStyle name="链接单元格 3 3 2" xfId="15875"/>
    <cellStyle name="链接单元格 3 3 2 2" xfId="15876"/>
    <cellStyle name="链接单元格 3 3 3" xfId="15877"/>
    <cellStyle name="链接单元格 3 5" xfId="15878"/>
    <cellStyle name="链接单元格 3 5 2" xfId="15879"/>
    <cellStyle name="链接单元格 3 6" xfId="15880"/>
    <cellStyle name="链接单元格 3 7" xfId="15881"/>
    <cellStyle name="链接单元格 3 8" xfId="15882"/>
    <cellStyle name="链接单元格 4" xfId="15883"/>
    <cellStyle name="链接单元格 4 2" xfId="15884"/>
    <cellStyle name="链接单元格 4 2 2 2" xfId="15885"/>
    <cellStyle name="链接单元格 4 2 4" xfId="15886"/>
    <cellStyle name="千分位_ 白土" xfId="15887"/>
    <cellStyle name="链接单元格 4 3 2 2" xfId="15888"/>
    <cellStyle name="链接单元格 4 3 3" xfId="15889"/>
    <cellStyle name="链接单元格 4 4" xfId="15890"/>
    <cellStyle name="链接单元格 4 4 2" xfId="15891"/>
    <cellStyle name="链接单元格 4 5" xfId="15892"/>
    <cellStyle name="链接单元格 5" xfId="15893"/>
    <cellStyle name="链接单元格 5 2" xfId="15894"/>
    <cellStyle name="链接单元格 5 2 2" xfId="15895"/>
    <cellStyle name="链接单元格 5 2 3" xfId="15896"/>
    <cellStyle name="链接单元格 5 3" xfId="15897"/>
    <cellStyle name="链接单元格 5 3 2" xfId="15898"/>
    <cellStyle name="链接单元格 5 4" xfId="15899"/>
    <cellStyle name="链接单元格 5 5" xfId="15900"/>
    <cellStyle name="链接单元格 6" xfId="15901"/>
    <cellStyle name="链接单元格 6 2 3" xfId="15902"/>
    <cellStyle name="链接单元格 6 5" xfId="15903"/>
    <cellStyle name="链接单元格 7" xfId="15904"/>
    <cellStyle name="链接单元格 8" xfId="15905"/>
    <cellStyle name="霓付 [0]_!!!GO" xfId="15906"/>
    <cellStyle name="烹拳_!!!GO" xfId="15907"/>
    <cellStyle name="砯刽 [0]_PLDT" xfId="15908"/>
    <cellStyle name="千位[0]_ 方正PC" xfId="15909"/>
    <cellStyle name="千位_ 方正PC" xfId="15910"/>
    <cellStyle name="千位分隔 10 10" xfId="15911"/>
    <cellStyle name="千位分隔 10 12" xfId="15912"/>
    <cellStyle name="千位分隔 10 14" xfId="15913"/>
    <cellStyle name="千位分隔 10 16" xfId="15914"/>
    <cellStyle name="千位分隔 10 21" xfId="15915"/>
    <cellStyle name="千位分隔 10 17" xfId="15916"/>
    <cellStyle name="千位分隔 10 22" xfId="15917"/>
    <cellStyle name="千位分隔 10 19" xfId="15918"/>
    <cellStyle name="千位分隔 10 2 11" xfId="15919"/>
    <cellStyle name="千位分隔 10 2 13" xfId="15920"/>
    <cellStyle name="千位分隔 10 2 14" xfId="15921"/>
    <cellStyle name="注释 9 5 2" xfId="15922"/>
    <cellStyle name="千位分隔 10 2 15" xfId="15923"/>
    <cellStyle name="千位分隔 10 2 20" xfId="15924"/>
    <cellStyle name="注释 9 5 3" xfId="15925"/>
    <cellStyle name="千位分隔 10 2 17" xfId="15926"/>
    <cellStyle name="千位分隔 10 2 3" xfId="15927"/>
    <cellStyle name="千位分隔 10 2 4" xfId="15928"/>
    <cellStyle name="千位分隔 10 2 5" xfId="15929"/>
    <cellStyle name="千位分隔 10 2 6" xfId="15930"/>
    <cellStyle name="千位分隔 10 2 8" xfId="15931"/>
    <cellStyle name="千位分隔 10 3" xfId="15932"/>
    <cellStyle name="千位分隔 10 4" xfId="15933"/>
    <cellStyle name="千位分隔 10 7" xfId="15934"/>
    <cellStyle name="千位分隔 10 8" xfId="15935"/>
    <cellStyle name="千位分隔 10 9" xfId="15936"/>
    <cellStyle name="千位分隔 11 10" xfId="15937"/>
    <cellStyle name="千位分隔 11 11" xfId="15938"/>
    <cellStyle name="千位分隔 11 12" xfId="15939"/>
    <cellStyle name="千位分隔 11 14" xfId="15940"/>
    <cellStyle name="千位分隔 11 15" xfId="15941"/>
    <cellStyle name="千位分隔 11 20" xfId="15942"/>
    <cellStyle name="千位分隔 11 16" xfId="15943"/>
    <cellStyle name="千位分隔 11 21" xfId="15944"/>
    <cellStyle name="千位分隔 11 17" xfId="15945"/>
    <cellStyle name="千位分隔 11 18" xfId="15946"/>
    <cellStyle name="千位分隔 11 19" xfId="15947"/>
    <cellStyle name="千位分隔 11 2" xfId="15948"/>
    <cellStyle name="千位分隔 11 2 2" xfId="15949"/>
    <cellStyle name="千位分隔 11 3" xfId="15950"/>
    <cellStyle name="千位分隔 11 3 2" xfId="15951"/>
    <cellStyle name="千位分隔 11 4" xfId="15952"/>
    <cellStyle name="千位分隔 11 4 2" xfId="15953"/>
    <cellStyle name="千位分隔 11 5" xfId="15954"/>
    <cellStyle name="千位分隔 11 5 2" xfId="15955"/>
    <cellStyle name="千位分隔 11 7" xfId="15956"/>
    <cellStyle name="千位分隔 11 8" xfId="15957"/>
    <cellStyle name="千位分隔 11 9" xfId="15958"/>
    <cellStyle name="千位分隔 17" xfId="15959"/>
    <cellStyle name="千位分隔 17 2" xfId="15960"/>
    <cellStyle name="千位分隔 18" xfId="15961"/>
    <cellStyle name="千位分隔 2" xfId="15962"/>
    <cellStyle name="千位分隔 2 10" xfId="15963"/>
    <cellStyle name="千位分隔 2 10 2" xfId="15964"/>
    <cellStyle name="千位分隔 2 11 2" xfId="15965"/>
    <cellStyle name="千位分隔 2 12 2" xfId="15966"/>
    <cellStyle name="千位分隔 2 13 2" xfId="15967"/>
    <cellStyle name="千位分隔 2 16 2" xfId="15968"/>
    <cellStyle name="千位分隔 2 17 2" xfId="15969"/>
    <cellStyle name="千位分隔 2 17 3" xfId="15970"/>
    <cellStyle name="千位分隔 2 17 5" xfId="15971"/>
    <cellStyle name="千位分隔 2 18" xfId="15972"/>
    <cellStyle name="千位分隔 2 23" xfId="15973"/>
    <cellStyle name="千位分隔 2 19" xfId="15974"/>
    <cellStyle name="千位分隔 2 24" xfId="15975"/>
    <cellStyle name="千位分隔 2 2" xfId="15976"/>
    <cellStyle name="千位分隔 2 2 10" xfId="15977"/>
    <cellStyle name="千位分隔 2 2 11" xfId="15978"/>
    <cellStyle name="千位分隔 2 2 15" xfId="15979"/>
    <cellStyle name="千位分隔 2 2 20" xfId="15980"/>
    <cellStyle name="千位分隔 2 2 16" xfId="15981"/>
    <cellStyle name="千位分隔 2 2 21" xfId="15982"/>
    <cellStyle name="千位分隔 2 2 17" xfId="15983"/>
    <cellStyle name="千位分隔 2 2 22" xfId="15984"/>
    <cellStyle name="千位分隔 2 2 18" xfId="15985"/>
    <cellStyle name="千位分隔 2 2 23" xfId="15986"/>
    <cellStyle name="千位分隔 2 2 19" xfId="15987"/>
    <cellStyle name="千位分隔 2 2 24" xfId="15988"/>
    <cellStyle name="千位分隔 2 2 2" xfId="15989"/>
    <cellStyle name="千位分隔 2 2 2 2 2" xfId="15990"/>
    <cellStyle name="千位分隔 2 2 2 2 3" xfId="15991"/>
    <cellStyle name="통화 [0]_#6기본예산 " xfId="15992"/>
    <cellStyle name="千位分隔 2 2 2 3" xfId="15993"/>
    <cellStyle name="千位分隔 2 2 2 4" xfId="15994"/>
    <cellStyle name="千位分隔 2 2 3" xfId="15995"/>
    <cellStyle name="千位分隔 2 2 3 2" xfId="15996"/>
    <cellStyle name="千位分隔 2 2 3 3" xfId="15997"/>
    <cellStyle name="千位分隔 2 2 3 3 2" xfId="15998"/>
    <cellStyle name="千位分隔 2 2 3 4" xfId="15999"/>
    <cellStyle name="千位分隔 2 2 3 5" xfId="16000"/>
    <cellStyle name="千位分隔 2 2 4 10" xfId="16001"/>
    <cellStyle name="千位分隔 2 2 4 14" xfId="16002"/>
    <cellStyle name="千位分隔 2 2 4 15" xfId="16003"/>
    <cellStyle name="千位分隔 2 2 4 20" xfId="16004"/>
    <cellStyle name="千位分隔 2 2 4 16" xfId="16005"/>
    <cellStyle name="千位分隔 2 2 4 21" xfId="16006"/>
    <cellStyle name="千位分隔 2 2 4 17" xfId="16007"/>
    <cellStyle name="千位分隔 2 2 4 22" xfId="16008"/>
    <cellStyle name="千位分隔 2 2 4 18" xfId="16009"/>
    <cellStyle name="千位分隔 2 2 4 19" xfId="16010"/>
    <cellStyle name="千位分隔 2 2 4 6" xfId="16011"/>
    <cellStyle name="千位分隔 2 2 4 7" xfId="16012"/>
    <cellStyle name="千位分隔 2 2 4 8" xfId="16013"/>
    <cellStyle name="千位分隔 2 2 5" xfId="16014"/>
    <cellStyle name="千位分隔 2 2 6" xfId="16015"/>
    <cellStyle name="千位分隔 2 25" xfId="16016"/>
    <cellStyle name="千位分隔 2 30" xfId="16017"/>
    <cellStyle name="千位分隔 2 26" xfId="16018"/>
    <cellStyle name="千位分隔 2 31" xfId="16019"/>
    <cellStyle name="千位分隔 2 27" xfId="16020"/>
    <cellStyle name="千位分隔 2 32" xfId="16021"/>
    <cellStyle name="输出 2 2 2 2" xfId="16022"/>
    <cellStyle name="千位分隔 2 28" xfId="16023"/>
    <cellStyle name="千位分隔 2 33" xfId="16024"/>
    <cellStyle name="输出 2 2 2 3" xfId="16025"/>
    <cellStyle name="千位分隔 2 29" xfId="16026"/>
    <cellStyle name="千位分隔 2 34" xfId="16027"/>
    <cellStyle name="输出 2 2 2 4" xfId="16028"/>
    <cellStyle name="千位分隔 2 3" xfId="16029"/>
    <cellStyle name="千位分隔 2 3 10" xfId="16030"/>
    <cellStyle name="千位分隔 2 3 18" xfId="16031"/>
    <cellStyle name="千位分隔 2 3 23" xfId="16032"/>
    <cellStyle name="千位分隔 2 3 19" xfId="16033"/>
    <cellStyle name="千位分隔 2 3 2" xfId="16034"/>
    <cellStyle name="千位分隔 2 3 3" xfId="16035"/>
    <cellStyle name="千位分隔 2 3 4" xfId="16036"/>
    <cellStyle name="千位分隔 2 3 5" xfId="16037"/>
    <cellStyle name="千位分隔 2 3 6" xfId="16038"/>
    <cellStyle name="千位分隔 2 35" xfId="16039"/>
    <cellStyle name="强调文字颜色 3 4 4 2 2" xfId="16040"/>
    <cellStyle name="输出 2 2 2 5" xfId="16041"/>
    <cellStyle name="千位分隔 2 36" xfId="16042"/>
    <cellStyle name="千位分隔 2 4" xfId="16043"/>
    <cellStyle name="千位分隔 2 4 16" xfId="16044"/>
    <cellStyle name="千位分隔 2 4 21" xfId="16045"/>
    <cellStyle name="千位分隔 2 4 2" xfId="16046"/>
    <cellStyle name="千位分隔 2 4 2 11" xfId="16047"/>
    <cellStyle name="千位分隔 2 4 2 12" xfId="16048"/>
    <cellStyle name="千位分隔 2 4 2 14" xfId="16049"/>
    <cellStyle name="千位分隔 2 4 2 15" xfId="16050"/>
    <cellStyle name="千位分隔 2 4 2 20" xfId="16051"/>
    <cellStyle name="千位分隔 2 4 2 16" xfId="16052"/>
    <cellStyle name="千位分隔 2 4 2 21" xfId="16053"/>
    <cellStyle name="千位分隔 2 4 2 17" xfId="16054"/>
    <cellStyle name="千位分隔 2 4 2 18" xfId="16055"/>
    <cellStyle name="千位分隔 2 4 2 19" xfId="16056"/>
    <cellStyle name="千位分隔 2 4 2 2" xfId="16057"/>
    <cellStyle name="千位分隔 2 4 2 4" xfId="16058"/>
    <cellStyle name="千位分隔 2 4 2 5" xfId="16059"/>
    <cellStyle name="千位分隔 2 4 2 6" xfId="16060"/>
    <cellStyle name="千位分隔 2 4 3" xfId="16061"/>
    <cellStyle name="千位分隔 2 4 4" xfId="16062"/>
    <cellStyle name="千位分隔 2 4 5" xfId="16063"/>
    <cellStyle name="千位分隔 2 4 6" xfId="16064"/>
    <cellStyle name="千位分隔 2 4 8" xfId="16065"/>
    <cellStyle name="千位分隔 2 4 9" xfId="16066"/>
    <cellStyle name="千位分隔 2 5" xfId="16067"/>
    <cellStyle name="千位分隔 2 5 2" xfId="16068"/>
    <cellStyle name="千位分隔 2 5 3" xfId="16069"/>
    <cellStyle name="千位分隔 2 6 2" xfId="16070"/>
    <cellStyle name="千位分隔 2 7 3" xfId="16071"/>
    <cellStyle name="千位分隔 24" xfId="16072"/>
    <cellStyle name="千位分隔 3 10" xfId="16073"/>
    <cellStyle name="千位分隔 3 11" xfId="16074"/>
    <cellStyle name="千位分隔 3 13" xfId="16075"/>
    <cellStyle name="千位分隔 3 14" xfId="16076"/>
    <cellStyle name="千位分隔 3 18" xfId="16077"/>
    <cellStyle name="千位分隔 3 23" xfId="16078"/>
    <cellStyle name="千位分隔 3 19" xfId="16079"/>
    <cellStyle name="千位分隔 3 24" xfId="16080"/>
    <cellStyle name="千位分隔 3 2 3 2" xfId="16081"/>
    <cellStyle name="强调文字颜色 3 3 5" xfId="16082"/>
    <cellStyle name="千位分隔 3 2 3 2 2" xfId="16083"/>
    <cellStyle name="强调文字颜色 3 3 5 2" xfId="16084"/>
    <cellStyle name="千位分隔 3 2 4" xfId="16085"/>
    <cellStyle name="千位分隔 3 2 5" xfId="16086"/>
    <cellStyle name="千位分隔 3 23 2" xfId="16087"/>
    <cellStyle name="千位分隔 3 3 10" xfId="16088"/>
    <cellStyle name="千位分隔 3 3 11" xfId="16089"/>
    <cellStyle name="千位分隔 3 3 12" xfId="16090"/>
    <cellStyle name="千位分隔 3 3 13" xfId="16091"/>
    <cellStyle name="千位分隔 3 3 14" xfId="16092"/>
    <cellStyle name="千位分隔 3 3 15" xfId="16093"/>
    <cellStyle name="千位分隔 3 3 20" xfId="16094"/>
    <cellStyle name="千位分隔 3 3 16" xfId="16095"/>
    <cellStyle name="千位分隔 3 3 21" xfId="16096"/>
    <cellStyle name="千位分隔 3 3 18" xfId="16097"/>
    <cellStyle name="千位分隔 3 3 19" xfId="16098"/>
    <cellStyle name="千位分隔 3 3 2 3" xfId="16099"/>
    <cellStyle name="千位分隔 6 18" xfId="16100"/>
    <cellStyle name="千位分隔 6 23" xfId="16101"/>
    <cellStyle name="强调文字颜色 4 2 6" xfId="16102"/>
    <cellStyle name="千位分隔 3 3 2 4" xfId="16103"/>
    <cellStyle name="千位分隔 6 19" xfId="16104"/>
    <cellStyle name="强调文字颜色 4 2 7" xfId="16105"/>
    <cellStyle name="千位分隔 3 3 2 8" xfId="16106"/>
    <cellStyle name="千位分隔 3 3 2 9" xfId="16107"/>
    <cellStyle name="千位分隔 3 3 9" xfId="16108"/>
    <cellStyle name="千位分隔 3 9" xfId="16109"/>
    <cellStyle name="千位分隔 4 10" xfId="16110"/>
    <cellStyle name="千位分隔 4 11" xfId="16111"/>
    <cellStyle name="千位分隔 4 12" xfId="16112"/>
    <cellStyle name="千位分隔 4 4 4" xfId="16113"/>
    <cellStyle name="千位分隔 4 8" xfId="16114"/>
    <cellStyle name="千位分隔 4 9" xfId="16115"/>
    <cellStyle name="千位分隔 5 14" xfId="16116"/>
    <cellStyle name="千位分隔 5 15" xfId="16117"/>
    <cellStyle name="千位分隔 5 20" xfId="16118"/>
    <cellStyle name="千位分隔 5 16" xfId="16119"/>
    <cellStyle name="千位分隔 5 21" xfId="16120"/>
    <cellStyle name="千位分隔 5 17" xfId="16121"/>
    <cellStyle name="千位分隔 5 22" xfId="16122"/>
    <cellStyle name="千位分隔 5 18" xfId="16123"/>
    <cellStyle name="千位分隔 5 23" xfId="16124"/>
    <cellStyle name="千位分隔 5 2 10" xfId="16125"/>
    <cellStyle name="千位分隔 5 2 11" xfId="16126"/>
    <cellStyle name="千位分隔 5 2 13" xfId="16127"/>
    <cellStyle name="千位分隔 5 2 17" xfId="16128"/>
    <cellStyle name="千位分隔 5 2 22" xfId="16129"/>
    <cellStyle name="千位分隔 5 2 18" xfId="16130"/>
    <cellStyle name="千位分隔 5 2 23" xfId="16131"/>
    <cellStyle name="千位分隔 5 2 2 14" xfId="16132"/>
    <cellStyle name="千位分隔 5 2 2 19" xfId="16133"/>
    <cellStyle name="千位分隔 5 2 5" xfId="16134"/>
    <cellStyle name="千位分隔 5 2 6" xfId="16135"/>
    <cellStyle name="千位分隔 5 2 7" xfId="16136"/>
    <cellStyle name="千位分隔 5 4 4" xfId="16137"/>
    <cellStyle name="千位分隔 5 8" xfId="16138"/>
    <cellStyle name="千位分隔 5 9" xfId="16139"/>
    <cellStyle name="千位分隔 6 12" xfId="16140"/>
    <cellStyle name="千位分隔 6 13" xfId="16141"/>
    <cellStyle name="千位分隔 6 14" xfId="16142"/>
    <cellStyle name="强调文字颜色 4 2 2" xfId="16143"/>
    <cellStyle name="千位分隔 6 7" xfId="16144"/>
    <cellStyle name="千位分隔 6 8" xfId="16145"/>
    <cellStyle name="千位分隔 6 9" xfId="16146"/>
    <cellStyle name="千位分隔 7 10" xfId="16147"/>
    <cellStyle name="千位分隔 7 11" xfId="16148"/>
    <cellStyle name="千位分隔 7 14" xfId="16149"/>
    <cellStyle name="强调文字颜色 4 7 2" xfId="16150"/>
    <cellStyle name="千位分隔 7 19" xfId="16151"/>
    <cellStyle name="千位分隔 7 2 10" xfId="16152"/>
    <cellStyle name="适中 2 4 3" xfId="16153"/>
    <cellStyle name="千位分隔 7 2 12" xfId="16154"/>
    <cellStyle name="千位分隔 7 2 13" xfId="16155"/>
    <cellStyle name="千位分隔 7 2 17" xfId="16156"/>
    <cellStyle name="千位分隔 7 2 22" xfId="16157"/>
    <cellStyle name="千位分隔 7 2 18" xfId="16158"/>
    <cellStyle name="千位分隔 7 2 23" xfId="16159"/>
    <cellStyle name="千位分隔 7 2 5" xfId="16160"/>
    <cellStyle name="千位分隔 7 2 6" xfId="16161"/>
    <cellStyle name="千位分隔 7 2 7" xfId="16162"/>
    <cellStyle name="千位分隔 7 2 8" xfId="16163"/>
    <cellStyle name="千位分隔 7 22 2" xfId="16164"/>
    <cellStyle name="千位分隔 7 3 3" xfId="16165"/>
    <cellStyle name="千位分隔 7 4 2" xfId="16166"/>
    <cellStyle name="千位分隔 7 4 3" xfId="16167"/>
    <cellStyle name="千位分隔 7 4 4" xfId="16168"/>
    <cellStyle name="千位分隔 7 7" xfId="16169"/>
    <cellStyle name="千位分隔 7 8" xfId="16170"/>
    <cellStyle name="千位分隔 7 9" xfId="16171"/>
    <cellStyle name="千位分隔 8 11" xfId="16172"/>
    <cellStyle name="千位分隔 8 12" xfId="16173"/>
    <cellStyle name="千位分隔 8 13" xfId="16174"/>
    <cellStyle name="千位分隔 8 14" xfId="16175"/>
    <cellStyle name="千位分隔 8 17" xfId="16176"/>
    <cellStyle name="千位分隔 8 18" xfId="16177"/>
    <cellStyle name="千位分隔 8 19" xfId="16178"/>
    <cellStyle name="千位分隔 8 2 10" xfId="16179"/>
    <cellStyle name="千位分隔 8 2 11" xfId="16180"/>
    <cellStyle name="千位分隔 8 2 12" xfId="16181"/>
    <cellStyle name="千位分隔 8 2 13" xfId="16182"/>
    <cellStyle name="千位分隔 8 2 16" xfId="16183"/>
    <cellStyle name="千位分隔 8 2 21" xfId="16184"/>
    <cellStyle name="千位分隔 8 2 17" xfId="16185"/>
    <cellStyle name="千位分隔 8 2 2" xfId="16186"/>
    <cellStyle name="千位分隔 8 2 3" xfId="16187"/>
    <cellStyle name="千位分隔 8 2 4" xfId="16188"/>
    <cellStyle name="千位分隔 8 2 6" xfId="16189"/>
    <cellStyle name="千位分隔 8 2 7" xfId="16190"/>
    <cellStyle name="千位分隔 8 2 8" xfId="16191"/>
    <cellStyle name="千位分隔 8 3" xfId="16192"/>
    <cellStyle name="千位分隔 8 4" xfId="16193"/>
    <cellStyle name="千位分隔 8 5" xfId="16194"/>
    <cellStyle name="资产" xfId="16195"/>
    <cellStyle name="千位分隔 8 6" xfId="16196"/>
    <cellStyle name="千位分隔 8 7" xfId="16197"/>
    <cellStyle name="千位分隔 8 9" xfId="16198"/>
    <cellStyle name="千位分隔 9 10" xfId="16199"/>
    <cellStyle name="千位分隔 9 11" xfId="16200"/>
    <cellStyle name="千位分隔 9 12" xfId="16201"/>
    <cellStyle name="千位分隔 9 13" xfId="16202"/>
    <cellStyle name="千位分隔 9 14" xfId="16203"/>
    <cellStyle name="千位分隔 9 15" xfId="16204"/>
    <cellStyle name="千位分隔 9 20" xfId="16205"/>
    <cellStyle name="千位分隔 9 16" xfId="16206"/>
    <cellStyle name="千位分隔 9 21" xfId="16207"/>
    <cellStyle name="千位分隔 9 17" xfId="16208"/>
    <cellStyle name="千位分隔 9 18" xfId="16209"/>
    <cellStyle name="千位分隔 9 19" xfId="16210"/>
    <cellStyle name="千位分隔 9 3" xfId="16211"/>
    <cellStyle name="千位分隔 9 4" xfId="16212"/>
    <cellStyle name="千位分隔 9 5" xfId="16213"/>
    <cellStyle name="千位分隔 9 6" xfId="16214"/>
    <cellStyle name="注释 12 2 2" xfId="16215"/>
    <cellStyle name="千位分隔 9 8" xfId="16216"/>
    <cellStyle name="注释 12 2 4" xfId="16217"/>
    <cellStyle name="千位分隔[0] 2 11" xfId="16218"/>
    <cellStyle name="千位分隔[0] 2 12" xfId="16219"/>
    <cellStyle name="千位分隔[0] 2 13" xfId="16220"/>
    <cellStyle name="千位分隔[0] 2 14" xfId="16221"/>
    <cellStyle name="千位分隔[0] 2 15" xfId="16222"/>
    <cellStyle name="千位分隔[0] 2 20" xfId="16223"/>
    <cellStyle name="千位分隔[0] 2 16" xfId="16224"/>
    <cellStyle name="千位分隔[0] 2 21" xfId="16225"/>
    <cellStyle name="千位分隔[0] 2 17" xfId="16226"/>
    <cellStyle name="千位分隔[0] 2 22" xfId="16227"/>
    <cellStyle name="千位分隔[0] 2 18" xfId="16228"/>
    <cellStyle name="千位分隔[0] 2 23" xfId="16229"/>
    <cellStyle name="千位分隔[0] 2 19" xfId="16230"/>
    <cellStyle name="千位分隔[0] 2 24" xfId="16231"/>
    <cellStyle name="千位分隔[0] 2 2" xfId="16232"/>
    <cellStyle name="千位分隔[0] 2 2 10" xfId="16233"/>
    <cellStyle name="千位分隔[0] 2 2 11" xfId="16234"/>
    <cellStyle name="千位分隔[0] 2 2 2" xfId="16235"/>
    <cellStyle name="千位分隔[0] 2 2 2 2" xfId="16236"/>
    <cellStyle name="千位分隔[0] 2 2 2 2 2" xfId="16237"/>
    <cellStyle name="千位分隔[0] 2 2 2 2 3 2" xfId="16238"/>
    <cellStyle name="千位分隔[0] 2 2 2 2 4" xfId="16239"/>
    <cellStyle name="千位分隔[0] 2 2 2 2 4 2" xfId="16240"/>
    <cellStyle name="千位分隔[0] 2 2 2 2 4 2 2" xfId="16241"/>
    <cellStyle name="千位分隔[0] 2 2 2 2 5" xfId="16242"/>
    <cellStyle name="注释 2 5 2" xfId="16243"/>
    <cellStyle name="千位分隔[0] 2 2 2 2 5 2" xfId="16244"/>
    <cellStyle name="千位分隔[0] 2 2 2 3" xfId="16245"/>
    <cellStyle name="千位分隔[0] 2 2 2 3 2" xfId="16246"/>
    <cellStyle name="千位分隔[0] 2 2 2 3 3" xfId="16247"/>
    <cellStyle name="千位分隔[0] 2 2 2 4" xfId="16248"/>
    <cellStyle name="千位分隔[0] 2 2 3" xfId="16249"/>
    <cellStyle name="千位分隔[0] 2 2 3 2" xfId="16250"/>
    <cellStyle name="千位分隔[0] 2 2 3 3" xfId="16251"/>
    <cellStyle name="千位分隔[0] 2 2 3 4" xfId="16252"/>
    <cellStyle name="千位分隔[0] 2 2 5" xfId="16253"/>
    <cellStyle name="千位分隔[0] 2 2 5 2" xfId="16254"/>
    <cellStyle name="千位分隔[0] 2 2 5 2 2" xfId="16255"/>
    <cellStyle name="千位分隔[0] 2 2 5 3" xfId="16256"/>
    <cellStyle name="千位分隔[0] 2 2 6" xfId="16257"/>
    <cellStyle name="千位分隔[0] 2 2 9" xfId="16258"/>
    <cellStyle name="千位分隔[0] 2 26" xfId="16259"/>
    <cellStyle name="千位分隔[0] 2 27" xfId="16260"/>
    <cellStyle name="千位分隔[0] 2 3" xfId="16261"/>
    <cellStyle name="千位分隔[0] 2 3 10" xfId="16262"/>
    <cellStyle name="千位分隔[0] 2 3 11" xfId="16263"/>
    <cellStyle name="千位分隔[0] 2 3 12" xfId="16264"/>
    <cellStyle name="千位分隔[0] 2 3 13" xfId="16265"/>
    <cellStyle name="千位分隔[0] 2 3 16" xfId="16266"/>
    <cellStyle name="千位分隔[0] 2 3 21" xfId="16267"/>
    <cellStyle name="千位分隔[0] 2 3 18" xfId="16268"/>
    <cellStyle name="千位分隔[0] 2 3 19" xfId="16269"/>
    <cellStyle name="千位分隔[0] 2 3 2" xfId="16270"/>
    <cellStyle name="千位分隔[0] 2 3 2 2" xfId="16271"/>
    <cellStyle name="千位分隔[0] 2 3 2 3" xfId="16272"/>
    <cellStyle name="千位分隔[0] 2 3 3" xfId="16273"/>
    <cellStyle name="千位分隔[0] 2 3 3 2" xfId="16274"/>
    <cellStyle name="千位分隔[0] 2 3 3 2 2" xfId="16275"/>
    <cellStyle name="千位分隔[0] 2 3 4" xfId="16276"/>
    <cellStyle name="千位分隔[0] 2 3 5" xfId="16277"/>
    <cellStyle name="千位分隔[0] 2 3 7" xfId="16278"/>
    <cellStyle name="千位分隔[0] 2 3 8" xfId="16279"/>
    <cellStyle name="千位分隔[0] 2 4 2 2" xfId="16280"/>
    <cellStyle name="千位分隔[0] 2 4 2 2 2" xfId="16281"/>
    <cellStyle name="千位分隔[0] 2 4 3" xfId="16282"/>
    <cellStyle name="千位分隔[0] 2 5" xfId="16283"/>
    <cellStyle name="千位分隔[0] 2 5 2" xfId="16284"/>
    <cellStyle name="千位分隔[0] 2 5 2 2" xfId="16285"/>
    <cellStyle name="千位分隔[0] 2 5 3" xfId="16286"/>
    <cellStyle name="千位分隔[0] 2 6" xfId="16287"/>
    <cellStyle name="千位分隔[0] 2 6 2" xfId="16288"/>
    <cellStyle name="千位分隔[0] 2 6 2 2" xfId="16289"/>
    <cellStyle name="千位分隔[0] 2 6 4" xfId="16290"/>
    <cellStyle name="千位分隔[0] 2 7 3" xfId="16291"/>
    <cellStyle name="千位分隔[0] 2 7 4" xfId="16292"/>
    <cellStyle name="千位分隔[0] 3 10" xfId="16293"/>
    <cellStyle name="千位分隔[0] 3 11" xfId="16294"/>
    <cellStyle name="千位分隔[0] 3 12" xfId="16295"/>
    <cellStyle name="千位分隔[0] 3 13" xfId="16296"/>
    <cellStyle name="千位分隔[0] 3 14" xfId="16297"/>
    <cellStyle name="千位分隔[0] 3 15" xfId="16298"/>
    <cellStyle name="千位分隔[0] 3 20" xfId="16299"/>
    <cellStyle name="千位分隔[0] 3 16" xfId="16300"/>
    <cellStyle name="千位分隔[0] 3 21" xfId="16301"/>
    <cellStyle name="千位分隔[0] 3 3" xfId="16302"/>
    <cellStyle name="千位分隔[0] 3 4" xfId="16303"/>
    <cellStyle name="千位分隔[0] 3 5" xfId="16304"/>
    <cellStyle name="千位分隔[0] 3 6" xfId="16305"/>
    <cellStyle name="千位分隔[0] 3 7" xfId="16306"/>
    <cellStyle name="千位分隔[0] 4 10" xfId="16307"/>
    <cellStyle name="千位分隔[0] 5 12" xfId="16308"/>
    <cellStyle name="千位分隔[0] 5 14" xfId="16309"/>
    <cellStyle name="千位分隔[0] 5 15" xfId="16310"/>
    <cellStyle name="千位分隔[0] 5 20" xfId="16311"/>
    <cellStyle name="千位分隔[0] 5 16" xfId="16312"/>
    <cellStyle name="千位分隔[0] 5 21" xfId="16313"/>
    <cellStyle name="千位分隔[0] 5 17" xfId="16314"/>
    <cellStyle name="千位分隔[0] 5 18" xfId="16315"/>
    <cellStyle name="千位分隔[0] 5 19" xfId="16316"/>
    <cellStyle name="千位分隔[0] 5 2" xfId="16317"/>
    <cellStyle name="千位分隔[0] 5 3" xfId="16318"/>
    <cellStyle name="千位分隔[0] 5 4" xfId="16319"/>
    <cellStyle name="千位分隔[0] 5 5" xfId="16320"/>
    <cellStyle name="千位分隔[0] 5 6" xfId="16321"/>
    <cellStyle name="千位分隔[0] 5 7" xfId="16322"/>
    <cellStyle name="千位分隔[0] 6 10" xfId="16323"/>
    <cellStyle name="千位分隔[0] 6 11" xfId="16324"/>
    <cellStyle name="千位分隔[0] 6 13" xfId="16325"/>
    <cellStyle name="千位分隔[0] 6 15" xfId="16326"/>
    <cellStyle name="千位分隔[0] 6 20" xfId="16327"/>
    <cellStyle name="千位分隔[0] 6 18" xfId="16328"/>
    <cellStyle name="千位分隔[0] 6 2" xfId="16329"/>
    <cellStyle name="千位分隔[0] 6 3" xfId="16330"/>
    <cellStyle name="千位分隔[0] 6 4" xfId="16331"/>
    <cellStyle name="千位分隔[0] 6 5" xfId="16332"/>
    <cellStyle name="千位分隔[0] 6 6" xfId="16333"/>
    <cellStyle name="强调 2" xfId="16334"/>
    <cellStyle name="强调 3" xfId="16335"/>
    <cellStyle name="强调文字颜色 1 10" xfId="16336"/>
    <cellStyle name="强调文字颜色 1 11" xfId="16337"/>
    <cellStyle name="强调文字颜色 1 12" xfId="16338"/>
    <cellStyle name="强调文字颜色 1 13" xfId="16339"/>
    <cellStyle name="强调文字颜色 1 14" xfId="16340"/>
    <cellStyle name="强调文字颜色 1 16" xfId="16341"/>
    <cellStyle name="强调文字颜色 1 21" xfId="16342"/>
    <cellStyle name="强调文字颜色 1 17" xfId="16343"/>
    <cellStyle name="强调文字颜色 1 22" xfId="16344"/>
    <cellStyle name="强调文字颜色 1 18" xfId="16345"/>
    <cellStyle name="强调文字颜色 1 23" xfId="16346"/>
    <cellStyle name="强调文字颜色 1 19" xfId="16347"/>
    <cellStyle name="强调文字颜色 1 24" xfId="16348"/>
    <cellStyle name="强调文字颜色 1 2 11" xfId="16349"/>
    <cellStyle name="强调文字颜色 1 2 12" xfId="16350"/>
    <cellStyle name="强调文字颜色 1 2 2 2" xfId="16351"/>
    <cellStyle name="强调文字颜色 1 2 2 2 2" xfId="16352"/>
    <cellStyle name="强调文字颜色 1 2 2 3" xfId="16353"/>
    <cellStyle name="强调文字颜色 1 2 2 5" xfId="16354"/>
    <cellStyle name="强调文字颜色 1 2 4 3" xfId="16355"/>
    <cellStyle name="强调文字颜色 1 2 4 4" xfId="16356"/>
    <cellStyle name="强调文字颜色 1 2 5 3" xfId="16357"/>
    <cellStyle name="强调文字颜色 1 2 5 5" xfId="16358"/>
    <cellStyle name="强调文字颜色 1 2 6 3" xfId="16359"/>
    <cellStyle name="强调文字颜色 1 2 6 5" xfId="16360"/>
    <cellStyle name="强调文字颜色 1 26" xfId="16361"/>
    <cellStyle name="强调文字颜色 1 31" xfId="16362"/>
    <cellStyle name="强调文字颜色 1 26 2" xfId="16363"/>
    <cellStyle name="强调文字颜色 1 3 4 3" xfId="16364"/>
    <cellStyle name="强调文字颜色 1 31 2" xfId="16365"/>
    <cellStyle name="强调文字颜色 1 27" xfId="16366"/>
    <cellStyle name="强调文字颜色 1 32" xfId="16367"/>
    <cellStyle name="强调文字颜色 1 27 2" xfId="16368"/>
    <cellStyle name="强调文字颜色 1 3 5 3" xfId="16369"/>
    <cellStyle name="强调文字颜色 1 28" xfId="16370"/>
    <cellStyle name="强调文字颜色 1 3" xfId="16371"/>
    <cellStyle name="强调文字颜色 1 3 2" xfId="16372"/>
    <cellStyle name="强调文字颜色 1 3 2 2 2 2" xfId="16373"/>
    <cellStyle name="强调文字颜色 1 3 2 2 2 2 2" xfId="16374"/>
    <cellStyle name="强调文字颜色 1 3 2 2 2 3" xfId="16375"/>
    <cellStyle name="强调文字颜色 1 3 2 2 3 2" xfId="16376"/>
    <cellStyle name="强调文字颜色 1 3 2 4" xfId="16377"/>
    <cellStyle name="强调文字颜色 1 3 2 5" xfId="16378"/>
    <cellStyle name="强调文字颜色 1 3 3" xfId="16379"/>
    <cellStyle name="强调文字颜色 1 3 3 2" xfId="16380"/>
    <cellStyle name="强调文字颜色 1 3 4" xfId="16381"/>
    <cellStyle name="强调文字颜色 1 3 4 2" xfId="16382"/>
    <cellStyle name="强调文字颜色 1 3 4 4" xfId="16383"/>
    <cellStyle name="强调文字颜色 1 3 5" xfId="16384"/>
    <cellStyle name="强调文字颜色 1 3 5 2" xfId="16385"/>
    <cellStyle name="强调文字颜色 1 3 5 4" xfId="16386"/>
    <cellStyle name="强调文字颜色 1 3 6" xfId="16387"/>
    <cellStyle name="强调文字颜色 1 3 6 2" xfId="16388"/>
    <cellStyle name="强调文字颜色 1 3 9" xfId="16389"/>
    <cellStyle name="强调文字颜色 1 4" xfId="16390"/>
    <cellStyle name="强调文字颜色 1 4 2" xfId="16391"/>
    <cellStyle name="强调文字颜色 1 4 2 2" xfId="16392"/>
    <cellStyle name="强调文字颜色 1 4 2 3" xfId="16393"/>
    <cellStyle name="强调文字颜色 1 4 2 4" xfId="16394"/>
    <cellStyle name="强调文字颜色 1 4 3" xfId="16395"/>
    <cellStyle name="强调文字颜色 1 4 3 2" xfId="16396"/>
    <cellStyle name="强调文字颜色 1 4 3 2 2" xfId="16397"/>
    <cellStyle name="强调文字颜色 1 4 3 3" xfId="16398"/>
    <cellStyle name="强调文字颜色 1 4 4" xfId="16399"/>
    <cellStyle name="强调文字颜色 1 4 4 2" xfId="16400"/>
    <cellStyle name="强调文字颜色 1 4 4 2 2" xfId="16401"/>
    <cellStyle name="强调文字颜色 1 4 4 3" xfId="16402"/>
    <cellStyle name="强调文字颜色 1 4 5" xfId="16403"/>
    <cellStyle name="强调文字颜色 1 4 5 2" xfId="16404"/>
    <cellStyle name="强调文字颜色 1 4 6" xfId="16405"/>
    <cellStyle name="强调文字颜色 1 4 7" xfId="16406"/>
    <cellStyle name="强调文字颜色 1 4 8" xfId="16407"/>
    <cellStyle name="强调文字颜色 1 5 2" xfId="16408"/>
    <cellStyle name="强调文字颜色 1 5 2 2" xfId="16409"/>
    <cellStyle name="强调文字颜色 1 5 2 3" xfId="16410"/>
    <cellStyle name="强调文字颜色 1 5 3" xfId="16411"/>
    <cellStyle name="强调文字颜色 1 5 3 2" xfId="16412"/>
    <cellStyle name="强调文字颜色 1 5 4" xfId="16413"/>
    <cellStyle name="强调文字颜色 1 5 5" xfId="16414"/>
    <cellStyle name="强调文字颜色 1 5 6" xfId="16415"/>
    <cellStyle name="强调文字颜色 1 6" xfId="16416"/>
    <cellStyle name="强调文字颜色 1 6 2" xfId="16417"/>
    <cellStyle name="强调文字颜色 1 6 2 2" xfId="16418"/>
    <cellStyle name="强调文字颜色 1 6 3" xfId="16419"/>
    <cellStyle name="强调文字颜色 1 6 3 2" xfId="16420"/>
    <cellStyle name="强调文字颜色 1 6 4" xfId="16421"/>
    <cellStyle name="强调文字颜色 1 7" xfId="16422"/>
    <cellStyle name="强调文字颜色 1 7 2" xfId="16423"/>
    <cellStyle name="强调文字颜色 1 8" xfId="16424"/>
    <cellStyle name="强调文字颜色 1 8 2" xfId="16425"/>
    <cellStyle name="强调文字颜色 1 9" xfId="16426"/>
    <cellStyle name="强调文字颜色 2 21" xfId="16427"/>
    <cellStyle name="强调文字颜色 2 16" xfId="16428"/>
    <cellStyle name="强调文字颜色 2 22" xfId="16429"/>
    <cellStyle name="强调文字颜色 2 17" xfId="16430"/>
    <cellStyle name="强调文字颜色 2 23" xfId="16431"/>
    <cellStyle name="强调文字颜色 2 18" xfId="16432"/>
    <cellStyle name="强调文字颜色 2 24" xfId="16433"/>
    <cellStyle name="强调文字颜色 2 19" xfId="16434"/>
    <cellStyle name="强调文字颜色 2 2" xfId="16435"/>
    <cellStyle name="强调文字颜色 2 2 10" xfId="16436"/>
    <cellStyle name="强调文字颜色 2 2 11" xfId="16437"/>
    <cellStyle name="强调文字颜色 2 2 12" xfId="16438"/>
    <cellStyle name="强调文字颜色 2 2 13" xfId="16439"/>
    <cellStyle name="强调文字颜色 2 2 20" xfId="16440"/>
    <cellStyle name="强调文字颜色 2 2 15" xfId="16441"/>
    <cellStyle name="强调文字颜色 2 2 21" xfId="16442"/>
    <cellStyle name="强调文字颜色 2 2 16" xfId="16443"/>
    <cellStyle name="强调文字颜色 2 2 22" xfId="16444"/>
    <cellStyle name="强调文字颜色 2 2 17" xfId="16445"/>
    <cellStyle name="强调文字颜色 2 2 23" xfId="16446"/>
    <cellStyle name="强调文字颜色 2 2 18" xfId="16447"/>
    <cellStyle name="强调文字颜色 2 2 19" xfId="16448"/>
    <cellStyle name="强调文字颜色 2 2 8" xfId="16449"/>
    <cellStyle name="强调文字颜色 2 2 9" xfId="16450"/>
    <cellStyle name="强调文字颜色 2 30" xfId="16451"/>
    <cellStyle name="强调文字颜色 2 25" xfId="16452"/>
    <cellStyle name="强调文字颜色 2 31" xfId="16453"/>
    <cellStyle name="强调文字颜色 2 26" xfId="16454"/>
    <cellStyle name="强调文字颜色 2 31 2" xfId="16455"/>
    <cellStyle name="强调文字颜色 2 26 2" xfId="16456"/>
    <cellStyle name="强调文字颜色 2 32" xfId="16457"/>
    <cellStyle name="强调文字颜色 2 27" xfId="16458"/>
    <cellStyle name="强调文字颜色 2 27 2" xfId="16459"/>
    <cellStyle name="强调文字颜色 2 28" xfId="16460"/>
    <cellStyle name="强调文字颜色 2 3" xfId="16461"/>
    <cellStyle name="强调文字颜色 2 3 2" xfId="16462"/>
    <cellStyle name="强调文字颜色 2 3 2 2 2 2 2" xfId="16463"/>
    <cellStyle name="强调文字颜色 2 3 2 2 3" xfId="16464"/>
    <cellStyle name="强调文字颜色 2 3 2 2 3 2" xfId="16465"/>
    <cellStyle name="强调文字颜色 2 3 2 2 4" xfId="16466"/>
    <cellStyle name="强调文字颜色 2 3 2 3" xfId="16467"/>
    <cellStyle name="强调文字颜色 2 3 2 3 2" xfId="16468"/>
    <cellStyle name="强调文字颜色 2 3 2 5" xfId="16469"/>
    <cellStyle name="强调文字颜色 2 3 3" xfId="16470"/>
    <cellStyle name="强调文字颜色 2 3 3 2" xfId="16471"/>
    <cellStyle name="强调文字颜色 2 3 3 2 2" xfId="16472"/>
    <cellStyle name="强调文字颜色 2 3 4" xfId="16473"/>
    <cellStyle name="强调文字颜色 2 3 4 2" xfId="16474"/>
    <cellStyle name="强调文字颜色 2 3 4 2 2" xfId="16475"/>
    <cellStyle name="强调文字颜色 6 31 2" xfId="16476"/>
    <cellStyle name="强调文字颜色 6 26 2" xfId="16477"/>
    <cellStyle name="强调文字颜色 2 3 4 3" xfId="16478"/>
    <cellStyle name="强调文字颜色 2 3 4 4" xfId="16479"/>
    <cellStyle name="强调文字颜色 2 3 5" xfId="16480"/>
    <cellStyle name="强调文字颜色 2 3 5 2" xfId="16481"/>
    <cellStyle name="强调文字颜色 2 3 5 2 2" xfId="16482"/>
    <cellStyle name="强调文字颜色 6 27 2" xfId="16483"/>
    <cellStyle name="强调文字颜色 2 3 5 3" xfId="16484"/>
    <cellStyle name="强调文字颜色 2 3 5 4" xfId="16485"/>
    <cellStyle name="强调文字颜色 2 3 6" xfId="16486"/>
    <cellStyle name="强调文字颜色 2 3 6 2" xfId="16487"/>
    <cellStyle name="强调文字颜色 6 28 2" xfId="16488"/>
    <cellStyle name="强调文字颜色 2 3 6 3" xfId="16489"/>
    <cellStyle name="强调文字颜色 2 3 8" xfId="16490"/>
    <cellStyle name="强调文字颜色 2 3 9" xfId="16491"/>
    <cellStyle name="强调文字颜色 2 4" xfId="16492"/>
    <cellStyle name="强调文字颜色 2 4 2 2" xfId="16493"/>
    <cellStyle name="强调文字颜色 2 4 2 3" xfId="16494"/>
    <cellStyle name="强调文字颜色 2 4 3 2" xfId="16495"/>
    <cellStyle name="强调文字颜色 2 4 3 3" xfId="16496"/>
    <cellStyle name="强调文字颜色 2 4 4 2 2" xfId="16497"/>
    <cellStyle name="强调文字颜色 2 4 5 2" xfId="16498"/>
    <cellStyle name="强调文字颜色 2 4 8" xfId="16499"/>
    <cellStyle name="强调文字颜色 2 5 2" xfId="16500"/>
    <cellStyle name="强调文字颜色 2 5 2 2" xfId="16501"/>
    <cellStyle name="强调文字颜色 2 5 3" xfId="16502"/>
    <cellStyle name="强调文字颜色 2 5 3 2" xfId="16503"/>
    <cellStyle name="强调文字颜色 2 5 4" xfId="16504"/>
    <cellStyle name="强调文字颜色 2 5 5" xfId="16505"/>
    <cellStyle name="强调文字颜色 2 5 6" xfId="16506"/>
    <cellStyle name="强调文字颜色 2 6" xfId="16507"/>
    <cellStyle name="强调文字颜色 2 6 2" xfId="16508"/>
    <cellStyle name="强调文字颜色 2 6 2 2" xfId="16509"/>
    <cellStyle name="强调文字颜色 2 6 2 3" xfId="16510"/>
    <cellStyle name="强调文字颜色 2 6 3" xfId="16511"/>
    <cellStyle name="强调文字颜色 2 6 3 2" xfId="16512"/>
    <cellStyle name="强调文字颜色 2 6 4" xfId="16513"/>
    <cellStyle name="强调文字颜色 2 6 6" xfId="16514"/>
    <cellStyle name="强调文字颜色 2 7" xfId="16515"/>
    <cellStyle name="强调文字颜色 2 7 2" xfId="16516"/>
    <cellStyle name="强调文字颜色 2 9" xfId="16517"/>
    <cellStyle name="强调文字颜色 3 12" xfId="16518"/>
    <cellStyle name="强调文字颜色 3 13" xfId="16519"/>
    <cellStyle name="强调文字颜色 3 14" xfId="16520"/>
    <cellStyle name="强调文字颜色 3 20" xfId="16521"/>
    <cellStyle name="强调文字颜色 3 15" xfId="16522"/>
    <cellStyle name="强调文字颜色 3 21" xfId="16523"/>
    <cellStyle name="强调文字颜色 3 16" xfId="16524"/>
    <cellStyle name="强调文字颜色 3 22" xfId="16525"/>
    <cellStyle name="强调文字颜色 3 17" xfId="16526"/>
    <cellStyle name="强调文字颜色 3 23" xfId="16527"/>
    <cellStyle name="强调文字颜色 3 18" xfId="16528"/>
    <cellStyle name="强调文字颜色 3 24" xfId="16529"/>
    <cellStyle name="强调文字颜色 3 19" xfId="16530"/>
    <cellStyle name="强调文字颜色 3 2 10" xfId="16531"/>
    <cellStyle name="强调文字颜色 3 2 11" xfId="16532"/>
    <cellStyle name="强调文字颜色 3 2 12" xfId="16533"/>
    <cellStyle name="强调文字颜色 3 2 13" xfId="16534"/>
    <cellStyle name="强调文字颜色 3 2 14" xfId="16535"/>
    <cellStyle name="强调文字颜色 3 2 20" xfId="16536"/>
    <cellStyle name="强调文字颜色 3 2 15" xfId="16537"/>
    <cellStyle name="强调文字颜色 3 2 22" xfId="16538"/>
    <cellStyle name="强调文字颜色 3 2 17" xfId="16539"/>
    <cellStyle name="强调文字颜色 3 2 23" xfId="16540"/>
    <cellStyle name="强调文字颜色 3 2 18" xfId="16541"/>
    <cellStyle name="强调文字颜色 3 2 2" xfId="16542"/>
    <cellStyle name="强调文字颜色 3 2 2 2 2" xfId="16543"/>
    <cellStyle name="强调文字颜色 3 2 2 2 3" xfId="16544"/>
    <cellStyle name="强调文字颜色 3 2 3" xfId="16545"/>
    <cellStyle name="强调文字颜色 3 2 3 2" xfId="16546"/>
    <cellStyle name="强调文字颜色 3 2 3 2 2" xfId="16547"/>
    <cellStyle name="强调文字颜色 3 2 3 5" xfId="16548"/>
    <cellStyle name="强调文字颜色 3 2 4 3" xfId="16549"/>
    <cellStyle name="强调文字颜色 3 2 4 4" xfId="16550"/>
    <cellStyle name="强调文字颜色 3 2 5 2" xfId="16551"/>
    <cellStyle name="强调文字颜色 3 2 5 3" xfId="16552"/>
    <cellStyle name="强调文字颜色 3 2 5 4" xfId="16553"/>
    <cellStyle name="强调文字颜色 3 2 5 5" xfId="16554"/>
    <cellStyle name="强调文字颜色 3 2 6" xfId="16555"/>
    <cellStyle name="强调文字颜色 3 2 6 2" xfId="16556"/>
    <cellStyle name="注释 2 10 2" xfId="16557"/>
    <cellStyle name="强调文字颜色 3 2 6 3" xfId="16558"/>
    <cellStyle name="强调文字颜色 3 2 6 4" xfId="16559"/>
    <cellStyle name="强调文字颜色 3 2 6 5" xfId="16560"/>
    <cellStyle name="强调文字颜色 3 2 7" xfId="16561"/>
    <cellStyle name="强调文字颜色 3 2 7 2" xfId="16562"/>
    <cellStyle name="注释 2 11 2" xfId="16563"/>
    <cellStyle name="强调文字颜色 3 2 7 3" xfId="16564"/>
    <cellStyle name="强调文字颜色 3 2 8" xfId="16565"/>
    <cellStyle name="强调文字颜色 3 2 9" xfId="16566"/>
    <cellStyle name="强调文字颜色 3 30" xfId="16567"/>
    <cellStyle name="强调文字颜色 3 25" xfId="16568"/>
    <cellStyle name="强调文字颜色 3 30 2" xfId="16569"/>
    <cellStyle name="强调文字颜色 3 25 2" xfId="16570"/>
    <cellStyle name="强调文字颜色 3 31" xfId="16571"/>
    <cellStyle name="强调文字颜色 3 26" xfId="16572"/>
    <cellStyle name="强调文字颜色 3 31 2" xfId="16573"/>
    <cellStyle name="强调文字颜色 3 26 2" xfId="16574"/>
    <cellStyle name="强调文字颜色 3 32" xfId="16575"/>
    <cellStyle name="强调文字颜色 3 27" xfId="16576"/>
    <cellStyle name="强调文字颜色 3 27 2" xfId="16577"/>
    <cellStyle name="强调文字颜色 3 28" xfId="16578"/>
    <cellStyle name="强调文字颜色 3 28 2" xfId="16579"/>
    <cellStyle name="强调文字颜色 3 29" xfId="16580"/>
    <cellStyle name="强调文字颜色 3 29 2" xfId="16581"/>
    <cellStyle name="强调文字颜色 3 3" xfId="16582"/>
    <cellStyle name="强调文字颜色 3 3 2" xfId="16583"/>
    <cellStyle name="强调文字颜色 3 3 2 2" xfId="16584"/>
    <cellStyle name="强调文字颜色 3 3 2 2 2" xfId="16585"/>
    <cellStyle name="强调文字颜色 3 3 2 2 2 2" xfId="16586"/>
    <cellStyle name="强调文字颜色 3 3 2 2 2 2 2" xfId="16587"/>
    <cellStyle name="强调文字颜色 3 3 2 2 2 3" xfId="16588"/>
    <cellStyle name="强调文字颜色 3 3 2 2 3" xfId="16589"/>
    <cellStyle name="强调文字颜色 3 3 2 2 3 2" xfId="16590"/>
    <cellStyle name="强调文字颜色 3 3 2 3" xfId="16591"/>
    <cellStyle name="强调文字颜色 3 3 2 3 2" xfId="16592"/>
    <cellStyle name="强调文字颜色 3 3 2 4" xfId="16593"/>
    <cellStyle name="强调文字颜色 3 3 2 5" xfId="16594"/>
    <cellStyle name="强调文字颜色 3 3 3" xfId="16595"/>
    <cellStyle name="强调文字颜色 3 3 3 2" xfId="16596"/>
    <cellStyle name="强调文字颜色 3 3 3 2 2" xfId="16597"/>
    <cellStyle name="强调文字颜色 3 3 4" xfId="16598"/>
    <cellStyle name="强调文字颜色 3 3 4 2" xfId="16599"/>
    <cellStyle name="强调文字颜色 3 3 4 2 2" xfId="16600"/>
    <cellStyle name="强调文字颜色 3 3 4 3" xfId="16601"/>
    <cellStyle name="强调文字颜色 3 3 4 4" xfId="16602"/>
    <cellStyle name="强调文字颜色 3 3 5 3" xfId="16603"/>
    <cellStyle name="强调文字颜色 3 3 5 4" xfId="16604"/>
    <cellStyle name="强调文字颜色 3 3 6" xfId="16605"/>
    <cellStyle name="强调文字颜色 3 3 6 2" xfId="16606"/>
    <cellStyle name="强调文字颜色 3 3 6 3" xfId="16607"/>
    <cellStyle name="强调文字颜色 3 3 8" xfId="16608"/>
    <cellStyle name="强调文字颜色 3 3 9" xfId="16609"/>
    <cellStyle name="强调文字颜色 3 4" xfId="16610"/>
    <cellStyle name="强调文字颜色 3 4 2 2" xfId="16611"/>
    <cellStyle name="强调文字颜色 3 4 2 2 2" xfId="16612"/>
    <cellStyle name="强调文字颜色 3 4 2 3" xfId="16613"/>
    <cellStyle name="资产 2 3 2" xfId="16614"/>
    <cellStyle name="强调文字颜色 3 4 2 4" xfId="16615"/>
    <cellStyle name="强调文字颜色 3 4 3" xfId="16616"/>
    <cellStyle name="强调文字颜色 3 4 3 3" xfId="16617"/>
    <cellStyle name="强调文字颜色 3 4 4" xfId="16618"/>
    <cellStyle name="强调文字颜色 3 4 4 2" xfId="16619"/>
    <cellStyle name="强调文字颜色 3 4 4 3" xfId="16620"/>
    <cellStyle name="强调文字颜色 3 4 5 2" xfId="16621"/>
    <cellStyle name="强调文字颜色 3 4 7" xfId="16622"/>
    <cellStyle name="强调文字颜色 3 4 8" xfId="16623"/>
    <cellStyle name="强调文字颜色 3 5 2" xfId="16624"/>
    <cellStyle name="强调文字颜色 3 5 2 2" xfId="16625"/>
    <cellStyle name="强调文字颜色 3 5 3" xfId="16626"/>
    <cellStyle name="强调文字颜色 3 5 3 2" xfId="16627"/>
    <cellStyle name="强调文字颜色 3 5 4" xfId="16628"/>
    <cellStyle name="强调文字颜色 3 5 5" xfId="16629"/>
    <cellStyle name="强调文字颜色 3 5 6" xfId="16630"/>
    <cellStyle name="强调文字颜色 3 6" xfId="16631"/>
    <cellStyle name="强调文字颜色 3 6 2" xfId="16632"/>
    <cellStyle name="强调文字颜色 3 6 3" xfId="16633"/>
    <cellStyle name="强调文字颜色 3 6 3 2" xfId="16634"/>
    <cellStyle name="强调文字颜色 3 6 4" xfId="16635"/>
    <cellStyle name="强调文字颜色 3 6 6" xfId="16636"/>
    <cellStyle name="强调文字颜色 3 7" xfId="16637"/>
    <cellStyle name="强调文字颜色 3 8" xfId="16638"/>
    <cellStyle name="强调文字颜色 3 8 2" xfId="16639"/>
    <cellStyle name="强调文字颜色 3 9" xfId="16640"/>
    <cellStyle name="强调文字颜色 4 12" xfId="16641"/>
    <cellStyle name="强调文字颜色 4 13" xfId="16642"/>
    <cellStyle name="强调文字颜色 4 14" xfId="16643"/>
    <cellStyle name="强调文字颜色 4 20" xfId="16644"/>
    <cellStyle name="强调文字颜色 4 15" xfId="16645"/>
    <cellStyle name="强调文字颜色 4 21" xfId="16646"/>
    <cellStyle name="强调文字颜色 4 16" xfId="16647"/>
    <cellStyle name="强调文字颜色 4 2 10" xfId="16648"/>
    <cellStyle name="强调文字颜色 4 2 11" xfId="16649"/>
    <cellStyle name="强调文字颜色 4 2 12" xfId="16650"/>
    <cellStyle name="强调文字颜色 4 2 13" xfId="16651"/>
    <cellStyle name="强调文字颜色 4 2 14" xfId="16652"/>
    <cellStyle name="强调文字颜色 4 2 20" xfId="16653"/>
    <cellStyle name="强调文字颜色 4 2 15" xfId="16654"/>
    <cellStyle name="强调文字颜色 4 2 21" xfId="16655"/>
    <cellStyle name="强调文字颜色 4 2 16" xfId="16656"/>
    <cellStyle name="强调文字颜色 4 2 22" xfId="16657"/>
    <cellStyle name="强调文字颜色 4 2 17" xfId="16658"/>
    <cellStyle name="强调文字颜色 4 2 23" xfId="16659"/>
    <cellStyle name="强调文字颜色 4 2 18" xfId="16660"/>
    <cellStyle name="强调文字颜色 4 2 2 2" xfId="16661"/>
    <cellStyle name="强调文字颜色 4 2 2 2 2" xfId="16662"/>
    <cellStyle name="强调文字颜色 4 2 2 2 3" xfId="16663"/>
    <cellStyle name="强调文字颜色 4 2 2 3" xfId="16664"/>
    <cellStyle name="强调文字颜色 4 2 2 4" xfId="16665"/>
    <cellStyle name="强调文字颜色 4 2 2 5" xfId="16666"/>
    <cellStyle name="强调文字颜色 4 2 3 2" xfId="16667"/>
    <cellStyle name="强调文字颜色 4 2 3 2 2" xfId="16668"/>
    <cellStyle name="强调文字颜色 4 2 3 3" xfId="16669"/>
    <cellStyle name="强调文字颜色 4 2 3 4" xfId="16670"/>
    <cellStyle name="强调文字颜色 4 2 3 5" xfId="16671"/>
    <cellStyle name="强调文字颜色 4 2 4 2" xfId="16672"/>
    <cellStyle name="强调文字颜色 4 2 4 2 2" xfId="16673"/>
    <cellStyle name="强调文字颜色 4 2 4 3" xfId="16674"/>
    <cellStyle name="强调文字颜色 4 2 4 4" xfId="16675"/>
    <cellStyle name="强调文字颜色 4 2 5 2" xfId="16676"/>
    <cellStyle name="强调文字颜色 4 2 5 2 2" xfId="16677"/>
    <cellStyle name="强调文字颜色 4 2 5 3" xfId="16678"/>
    <cellStyle name="强调文字颜色 4 2 7 2" xfId="16679"/>
    <cellStyle name="强调文字颜色 4 2 7 3" xfId="16680"/>
    <cellStyle name="强调文字颜色 4 3" xfId="16681"/>
    <cellStyle name="强调文字颜色 4 3 2" xfId="16682"/>
    <cellStyle name="强调文字颜色 4 3 2 2" xfId="16683"/>
    <cellStyle name="强调文字颜色 4 3 2 2 2" xfId="16684"/>
    <cellStyle name="强调文字颜色 4 3 2 2 2 2" xfId="16685"/>
    <cellStyle name="强调文字颜色 4 3 2 2 3" xfId="16686"/>
    <cellStyle name="强调文字颜色 4 3 2 2 3 2" xfId="16687"/>
    <cellStyle name="强调文字颜色 4 3 2 2 4" xfId="16688"/>
    <cellStyle name="强调文字颜色 4 3 2 3" xfId="16689"/>
    <cellStyle name="强调文字颜色 4 3 2 3 2" xfId="16690"/>
    <cellStyle name="强调文字颜色 4 3 2 4" xfId="16691"/>
    <cellStyle name="强调文字颜色 4 3 2 5" xfId="16692"/>
    <cellStyle name="强调文字颜色 4 3 3" xfId="16693"/>
    <cellStyle name="强调文字颜色 4 3 3 2 2" xfId="16694"/>
    <cellStyle name="强调文字颜色 4 3 3 3" xfId="16695"/>
    <cellStyle name="强调文字颜色 4 3 4 2" xfId="16696"/>
    <cellStyle name="强调文字颜色 4 3 4 2 2" xfId="16697"/>
    <cellStyle name="强调文字颜色 4 3 4 3" xfId="16698"/>
    <cellStyle name="强调文字颜色 4 3 4 4" xfId="16699"/>
    <cellStyle name="强调文字颜色 4 3 5" xfId="16700"/>
    <cellStyle name="强调文字颜色 4 3 5 2" xfId="16701"/>
    <cellStyle name="强调文字颜色 4 3 5 2 2" xfId="16702"/>
    <cellStyle name="强调文字颜色 4 3 5 3" xfId="16703"/>
    <cellStyle name="强调文字颜色 4 3 5 4" xfId="16704"/>
    <cellStyle name="强调文字颜色 4 3 6" xfId="16705"/>
    <cellStyle name="强调文字颜色 4 3 6 2" xfId="16706"/>
    <cellStyle name="强调文字颜色 4 3 6 3" xfId="16707"/>
    <cellStyle name="强调文字颜色 4 3 8" xfId="16708"/>
    <cellStyle name="强调文字颜色 4 3 9" xfId="16709"/>
    <cellStyle name="强调文字颜色 4 4" xfId="16710"/>
    <cellStyle name="强调文字颜色 4 4 2" xfId="16711"/>
    <cellStyle name="强调文字颜色 4 4 2 2" xfId="16712"/>
    <cellStyle name="强调文字颜色 4 4 2 3" xfId="16713"/>
    <cellStyle name="强调文字颜色 4 4 2 4" xfId="16714"/>
    <cellStyle name="强调文字颜色 4 4 3 2" xfId="16715"/>
    <cellStyle name="强调文字颜色 4 4 3 2 2" xfId="16716"/>
    <cellStyle name="强调文字颜色 4 4 3 3" xfId="16717"/>
    <cellStyle name="强调文字颜色 4 4 4" xfId="16718"/>
    <cellStyle name="强调文字颜色 4 4 4 2" xfId="16719"/>
    <cellStyle name="强调文字颜色 4 4 4 2 2" xfId="16720"/>
    <cellStyle name="强调文字颜色 4 4 5" xfId="16721"/>
    <cellStyle name="强调文字颜色 4 4 5 2" xfId="16722"/>
    <cellStyle name="强调文字颜色 4 4 6" xfId="16723"/>
    <cellStyle name="强调文字颜色 4 4 7" xfId="16724"/>
    <cellStyle name="强调文字颜色 4 4 8" xfId="16725"/>
    <cellStyle name="强调文字颜色 4 5" xfId="16726"/>
    <cellStyle name="强调文字颜色 4 5 2" xfId="16727"/>
    <cellStyle name="强调文字颜色 4 5 4" xfId="16728"/>
    <cellStyle name="强调文字颜色 4 5 5" xfId="16729"/>
    <cellStyle name="强调文字颜色 4 5 6" xfId="16730"/>
    <cellStyle name="强调文字颜色 4 6" xfId="16731"/>
    <cellStyle name="强调文字颜色 4 6 2 2" xfId="16732"/>
    <cellStyle name="强调文字颜色 4 6 2 3" xfId="16733"/>
    <cellStyle name="强调文字颜色 4 6 3" xfId="16734"/>
    <cellStyle name="强调文字颜色 4 6 3 2" xfId="16735"/>
    <cellStyle name="强调文字颜色 4 6 6" xfId="16736"/>
    <cellStyle name="强调文字颜色 4 7" xfId="16737"/>
    <cellStyle name="强调文字颜色 4 8" xfId="16738"/>
    <cellStyle name="强调文字颜色 4 8 2" xfId="16739"/>
    <cellStyle name="强调文字颜色 4 9" xfId="16740"/>
    <cellStyle name="强调文字颜色 5 11" xfId="16741"/>
    <cellStyle name="强调文字颜色 5 12" xfId="16742"/>
    <cellStyle name="强调文字颜色 5 13" xfId="16743"/>
    <cellStyle name="强调文字颜色 5 21" xfId="16744"/>
    <cellStyle name="强调文字颜色 5 16" xfId="16745"/>
    <cellStyle name="强调文字颜色 5 22" xfId="16746"/>
    <cellStyle name="强调文字颜色 5 17" xfId="16747"/>
    <cellStyle name="强调文字颜色 5 23" xfId="16748"/>
    <cellStyle name="强调文字颜色 5 18" xfId="16749"/>
    <cellStyle name="强调文字颜色 5 24" xfId="16750"/>
    <cellStyle name="强调文字颜色 5 19" xfId="16751"/>
    <cellStyle name="强调文字颜色 5 2" xfId="16752"/>
    <cellStyle name="强调文字颜色 5 2 10" xfId="16753"/>
    <cellStyle name="强调文字颜色 5 2 11" xfId="16754"/>
    <cellStyle name="强调文字颜色 5 2 12" xfId="16755"/>
    <cellStyle name="强调文字颜色 5 2 13" xfId="16756"/>
    <cellStyle name="强调文字颜色 5 2 14" xfId="16757"/>
    <cellStyle name="强调文字颜色 6 2 7 2" xfId="16758"/>
    <cellStyle name="强调文字颜色 5 2 20" xfId="16759"/>
    <cellStyle name="强调文字颜色 5 2 15" xfId="16760"/>
    <cellStyle name="强调文字颜色 6 2 7 3" xfId="16761"/>
    <cellStyle name="强调文字颜色 5 2 21" xfId="16762"/>
    <cellStyle name="强调文字颜色 5 2 16" xfId="16763"/>
    <cellStyle name="强调文字颜色 5 2 23" xfId="16764"/>
    <cellStyle name="强调文字颜色 5 2 18" xfId="16765"/>
    <cellStyle name="强调文字颜色 5 2 2" xfId="16766"/>
    <cellStyle name="强调文字颜色 5 2 2 2" xfId="16767"/>
    <cellStyle name="强调文字颜色 5 2 2 2 3" xfId="16768"/>
    <cellStyle name="强调文字颜色 5 2 2 3" xfId="16769"/>
    <cellStyle name="强调文字颜色 5 2 2 4" xfId="16770"/>
    <cellStyle name="强调文字颜色 5 2 2 5" xfId="16771"/>
    <cellStyle name="强调文字颜色 5 2 3" xfId="16772"/>
    <cellStyle name="强调文字颜色 5 2 3 2 2" xfId="16773"/>
    <cellStyle name="强调文字颜色 5 2 4" xfId="16774"/>
    <cellStyle name="强调文字颜色 5 2 4 2" xfId="16775"/>
    <cellStyle name="强调文字颜色 5 2 4 2 2" xfId="16776"/>
    <cellStyle name="强调文字颜色 5 2 4 3" xfId="16777"/>
    <cellStyle name="强调文字颜色 5 2 4 4" xfId="16778"/>
    <cellStyle name="输出 6 2" xfId="16779"/>
    <cellStyle name="强调文字颜色 5 2 5" xfId="16780"/>
    <cellStyle name="输出 6 2 2" xfId="16781"/>
    <cellStyle name="强调文字颜色 5 2 5 2" xfId="16782"/>
    <cellStyle name="强调文字颜色 5 2 5 2 2" xfId="16783"/>
    <cellStyle name="输出 6 2 3" xfId="16784"/>
    <cellStyle name="强调文字颜色 5 2 5 3" xfId="16785"/>
    <cellStyle name="强调文字颜色 5 2 5 4" xfId="16786"/>
    <cellStyle name="强调文字颜色 5 2 5 5" xfId="16787"/>
    <cellStyle name="输出 6 3" xfId="16788"/>
    <cellStyle name="强调文字颜色 5 2 6" xfId="16789"/>
    <cellStyle name="输出 6 3 2" xfId="16790"/>
    <cellStyle name="强调文字颜色 5 2 6 2" xfId="16791"/>
    <cellStyle name="强调文字颜色 5 2 6 2 2" xfId="16792"/>
    <cellStyle name="强调文字颜色 5 2 6 3" xfId="16793"/>
    <cellStyle name="输出 6 4" xfId="16794"/>
    <cellStyle name="强调文字颜色 5 2 7" xfId="16795"/>
    <cellStyle name="输出 6 4 2" xfId="16796"/>
    <cellStyle name="强调文字颜色 5 2 7 2" xfId="16797"/>
    <cellStyle name="输出 6 5" xfId="16798"/>
    <cellStyle name="强调文字颜色 5 2 8" xfId="16799"/>
    <cellStyle name="输出 6 6" xfId="16800"/>
    <cellStyle name="强调文字颜色 5 2 9" xfId="16801"/>
    <cellStyle name="强调文字颜色 5 31" xfId="16802"/>
    <cellStyle name="强调文字颜色 5 26" xfId="16803"/>
    <cellStyle name="强调文字颜色 5 32" xfId="16804"/>
    <cellStyle name="强调文字颜色 5 27" xfId="16805"/>
    <cellStyle name="强调文字颜色 5 27 2" xfId="16806"/>
    <cellStyle name="强调文字颜色 5 28" xfId="16807"/>
    <cellStyle name="强调文字颜色 5 29" xfId="16808"/>
    <cellStyle name="强调文字颜色 5 3" xfId="16809"/>
    <cellStyle name="强调文字颜色 5 3 2" xfId="16810"/>
    <cellStyle name="强调文字颜色 5 3 2 2" xfId="16811"/>
    <cellStyle name="强调文字颜色 5 3 2 2 2" xfId="16812"/>
    <cellStyle name="强调文字颜色 5 3 2 2 2 2" xfId="16813"/>
    <cellStyle name="强调文字颜色 5 3 2 2 2 2 2" xfId="16814"/>
    <cellStyle name="强调文字颜色 5 3 2 2 2 3" xfId="16815"/>
    <cellStyle name="强调文字颜色 5 3 2 2 3" xfId="16816"/>
    <cellStyle name="强调文字颜色 5 3 2 2 4" xfId="16817"/>
    <cellStyle name="强调文字颜色 5 3 2 4" xfId="16818"/>
    <cellStyle name="强调文字颜色 5 3 2 5" xfId="16819"/>
    <cellStyle name="强调文字颜色 5 3 3" xfId="16820"/>
    <cellStyle name="强调文字颜色 5 3 4" xfId="16821"/>
    <cellStyle name="强调文字颜色 5 3 4 2" xfId="16822"/>
    <cellStyle name="强调文字颜色 5 3 4 2 2" xfId="16823"/>
    <cellStyle name="强调文字颜色 5 3 4 3" xfId="16824"/>
    <cellStyle name="强调文字颜色 5 3 4 4" xfId="16825"/>
    <cellStyle name="输出 7 2" xfId="16826"/>
    <cellStyle name="强调文字颜色 5 3 5" xfId="16827"/>
    <cellStyle name="输出 7 2 2" xfId="16828"/>
    <cellStyle name="强调文字颜色 5 3 5 2" xfId="16829"/>
    <cellStyle name="强调文字颜色 5 3 5 2 2" xfId="16830"/>
    <cellStyle name="强调文字颜色 5 3 5 3" xfId="16831"/>
    <cellStyle name="强调文字颜色 5 3 6 3" xfId="16832"/>
    <cellStyle name="强调文字颜色 5 3 8" xfId="16833"/>
    <cellStyle name="强调文字颜色 5 3 9" xfId="16834"/>
    <cellStyle name="强调文字颜色 5 4" xfId="16835"/>
    <cellStyle name="强调文字颜色 5 4 2" xfId="16836"/>
    <cellStyle name="强调文字颜色 5 4 2 2" xfId="16837"/>
    <cellStyle name="强调文字颜色 5 4 2 3" xfId="16838"/>
    <cellStyle name="强调文字颜色 5 4 2 4" xfId="16839"/>
    <cellStyle name="强调文字颜色 5 4 3 2" xfId="16840"/>
    <cellStyle name="强调文字颜色 5 4 3 3" xfId="16841"/>
    <cellStyle name="强调文字颜色 5 4 4" xfId="16842"/>
    <cellStyle name="强调文字颜色 5 4 4 2" xfId="16843"/>
    <cellStyle name="强调文字颜色 5 4 4 3" xfId="16844"/>
    <cellStyle name="输出 8 2" xfId="16845"/>
    <cellStyle name="强调文字颜色 5 4 5" xfId="16846"/>
    <cellStyle name="强调文字颜色 5 4 5 2" xfId="16847"/>
    <cellStyle name="输出 8 3" xfId="16848"/>
    <cellStyle name="强调文字颜色 5 4 6" xfId="16849"/>
    <cellStyle name="强调文字颜色 5 4 7" xfId="16850"/>
    <cellStyle name="强调文字颜色 5 4 8" xfId="16851"/>
    <cellStyle name="强调文字颜色 5 5" xfId="16852"/>
    <cellStyle name="强调文字颜色 5 6" xfId="16853"/>
    <cellStyle name="样式 1 3 4" xfId="16854"/>
    <cellStyle name="强调文字颜色 5 6 2" xfId="16855"/>
    <cellStyle name="强调文字颜色 5 6 2 2" xfId="16856"/>
    <cellStyle name="强调文字颜色 5 6 2 3" xfId="16857"/>
    <cellStyle name="样式 1 3 5" xfId="16858"/>
    <cellStyle name="强调文字颜色 5 6 3" xfId="16859"/>
    <cellStyle name="强调文字颜色 5 6 3 2" xfId="16860"/>
    <cellStyle name="强调文字颜色 5 6 4" xfId="16861"/>
    <cellStyle name="强调文字颜色 5 6 4 2" xfId="16862"/>
    <cellStyle name="强调文字颜色 5 6 5" xfId="16863"/>
    <cellStyle name="强调文字颜色 5 6 6" xfId="16864"/>
    <cellStyle name="强调文字颜色 5 7" xfId="16865"/>
    <cellStyle name="样式 1 4 4" xfId="16866"/>
    <cellStyle name="强调文字颜色 5 7 2" xfId="16867"/>
    <cellStyle name="强调文字颜色 5 8" xfId="16868"/>
    <cellStyle name="样式 1 5 4" xfId="16869"/>
    <cellStyle name="强调文字颜色 5 8 2" xfId="16870"/>
    <cellStyle name="强调文字颜色 5 9" xfId="16871"/>
    <cellStyle name="强调文字颜色 6 11" xfId="16872"/>
    <cellStyle name="强调文字颜色 6 12" xfId="16873"/>
    <cellStyle name="强调文字颜色 6 13" xfId="16874"/>
    <cellStyle name="强调文字颜色 6 14" xfId="16875"/>
    <cellStyle name="强调文字颜色 6 21" xfId="16876"/>
    <cellStyle name="强调文字颜色 6 16" xfId="16877"/>
    <cellStyle name="强调文字颜色 6 22" xfId="16878"/>
    <cellStyle name="强调文字颜色 6 17" xfId="16879"/>
    <cellStyle name="强调文字颜色 6 23" xfId="16880"/>
    <cellStyle name="强调文字颜色 6 18" xfId="16881"/>
    <cellStyle name="强调文字颜色 6 24" xfId="16882"/>
    <cellStyle name="强调文字颜色 6 19" xfId="16883"/>
    <cellStyle name="强调文字颜色 6 2" xfId="16884"/>
    <cellStyle name="强调文字颜色 6 2 10" xfId="16885"/>
    <cellStyle name="强调文字颜色 6 2 2" xfId="16886"/>
    <cellStyle name="强调文字颜色 6 2 2 2" xfId="16887"/>
    <cellStyle name="强调文字颜色 6 2 2 2 2" xfId="16888"/>
    <cellStyle name="强调文字颜色 6 2 2 2 3" xfId="16889"/>
    <cellStyle name="强调文字颜色 6 2 2 3" xfId="16890"/>
    <cellStyle name="强调文字颜色 6 2 2 4" xfId="16891"/>
    <cellStyle name="强调文字颜色 6 2 2 5" xfId="16892"/>
    <cellStyle name="强调文字颜色 6 2 2 6" xfId="16893"/>
    <cellStyle name="注释 7 19" xfId="16894"/>
    <cellStyle name="强调文字颜色 6 2 3 3" xfId="16895"/>
    <cellStyle name="强调文字颜色 6 2 3 3 2" xfId="16896"/>
    <cellStyle name="强调文字颜色 6 2 3 4" xfId="16897"/>
    <cellStyle name="强调文字颜色 6 2 3 5" xfId="16898"/>
    <cellStyle name="适中 2 2 4 2" xfId="16899"/>
    <cellStyle name="强调文字颜色 6 2 4" xfId="16900"/>
    <cellStyle name="强调文字颜色 6 2 4 2 2" xfId="16901"/>
    <cellStyle name="强调文字颜色 6 2 4 3" xfId="16902"/>
    <cellStyle name="强调文字颜色 6 2 4 3 2" xfId="16903"/>
    <cellStyle name="强调文字颜色 6 2 4 4" xfId="16904"/>
    <cellStyle name="强调文字颜色 6 2 4 5" xfId="16905"/>
    <cellStyle name="强调文字颜色 6 2 5" xfId="16906"/>
    <cellStyle name="强调文字颜色 6 2 5 2" xfId="16907"/>
    <cellStyle name="强调文字颜色 6 2 5 2 2" xfId="16908"/>
    <cellStyle name="强调文字颜色 6 2 5 3" xfId="16909"/>
    <cellStyle name="输出 30 2" xfId="16910"/>
    <cellStyle name="输出 25 2" xfId="16911"/>
    <cellStyle name="强调文字颜色 6 2 5 4" xfId="16912"/>
    <cellStyle name="强调文字颜色 6 2 5 5" xfId="16913"/>
    <cellStyle name="强调文字颜色 6 2 6" xfId="16914"/>
    <cellStyle name="强调文字颜色 6 2 6 2" xfId="16915"/>
    <cellStyle name="强调文字颜色 6 2 6 3" xfId="16916"/>
    <cellStyle name="强调文字颜色 6 2 6 3 2" xfId="16917"/>
    <cellStyle name="输出 31 2" xfId="16918"/>
    <cellStyle name="输出 26 2" xfId="16919"/>
    <cellStyle name="强调文字颜色 6 2 6 4" xfId="16920"/>
    <cellStyle name="强调文字颜色 6 2 6 5" xfId="16921"/>
    <cellStyle name="强调文字颜色 6 2 7" xfId="16922"/>
    <cellStyle name="强调文字颜色 6 2 8" xfId="16923"/>
    <cellStyle name="强调文字颜色 6 2 8 2" xfId="16924"/>
    <cellStyle name="强调文字颜色 6 2 8 3" xfId="16925"/>
    <cellStyle name="强调文字颜色 6 2 9" xfId="16926"/>
    <cellStyle name="强调文字颜色 6 32" xfId="16927"/>
    <cellStyle name="强调文字颜色 6 27" xfId="16928"/>
    <cellStyle name="强调文字颜色 6 28" xfId="16929"/>
    <cellStyle name="强调文字颜色 6 29 2" xfId="16930"/>
    <cellStyle name="强调文字颜色 6 3" xfId="16931"/>
    <cellStyle name="强调文字颜色 6 3 10" xfId="16932"/>
    <cellStyle name="强调文字颜色 6 3 2" xfId="16933"/>
    <cellStyle name="强调文字颜色 6 3 2 2" xfId="16934"/>
    <cellStyle name="强调文字颜色 6 3 2 2 2" xfId="16935"/>
    <cellStyle name="强调文字颜色 6 3 2 2 2 2" xfId="16936"/>
    <cellStyle name="强调文字颜色 6 3 2 2 2 3" xfId="16937"/>
    <cellStyle name="强调文字颜色 6 3 2 2 2 4" xfId="16938"/>
    <cellStyle name="强调文字颜色 6 3 2 2 3" xfId="16939"/>
    <cellStyle name="强调文字颜色 6 3 2 2 3 2" xfId="16940"/>
    <cellStyle name="强调文字颜色 6 3 2 2 4" xfId="16941"/>
    <cellStyle name="强调文字颜色 6 3 2 2 4 2" xfId="16942"/>
    <cellStyle name="强调文字颜色 6 3 2 2 5" xfId="16943"/>
    <cellStyle name="强调文字颜色 6 3 2 4 2" xfId="16944"/>
    <cellStyle name="强调文字颜色 6 3 3" xfId="16945"/>
    <cellStyle name="强调文字颜色 6 3 3 2" xfId="16946"/>
    <cellStyle name="强调文字颜色 6 3 3 2 2" xfId="16947"/>
    <cellStyle name="强调文字颜色 6 3 3 3" xfId="16948"/>
    <cellStyle name="强调文字颜色 6 3 3 3 2" xfId="16949"/>
    <cellStyle name="强调文字颜色 6 3 3 4" xfId="16950"/>
    <cellStyle name="适中 2 2 5 2" xfId="16951"/>
    <cellStyle name="强调文字颜色 6 3 4" xfId="16952"/>
    <cellStyle name="资产 2 21" xfId="16953"/>
    <cellStyle name="资产 2 16" xfId="16954"/>
    <cellStyle name="强调文字颜色 6 3 4 2" xfId="16955"/>
    <cellStyle name="强调文字颜色 6 3 4 2 2" xfId="16956"/>
    <cellStyle name="资产 2 22" xfId="16957"/>
    <cellStyle name="资产 2 17" xfId="16958"/>
    <cellStyle name="强调文字颜色 6 3 4 3" xfId="16959"/>
    <cellStyle name="强调文字颜色 6 3 4 3 2" xfId="16960"/>
    <cellStyle name="资产 2 19" xfId="16961"/>
    <cellStyle name="强调文字颜色 6 3 4 5" xfId="16962"/>
    <cellStyle name="强调文字颜色 6 3 5" xfId="16963"/>
    <cellStyle name="强调文字颜色 6 3 5 2" xfId="16964"/>
    <cellStyle name="强调文字颜色 6 3 5 2 2" xfId="16965"/>
    <cellStyle name="强调文字颜色 6 3 5 3" xfId="16966"/>
    <cellStyle name="强调文字颜色 6 3 5 3 2" xfId="16967"/>
    <cellStyle name="强调文字颜色 6 3 6" xfId="16968"/>
    <cellStyle name="强调文字颜色 6 3 6 2" xfId="16969"/>
    <cellStyle name="强调文字颜色 6 3 6 3" xfId="16970"/>
    <cellStyle name="强调文字颜色 6 3 8" xfId="16971"/>
    <cellStyle name="强调文字颜色 6 3 9" xfId="16972"/>
    <cellStyle name="强调文字颜色 6 4 2 2 2" xfId="16973"/>
    <cellStyle name="强调文字颜色 6 4 2 3" xfId="16974"/>
    <cellStyle name="强调文字颜色 6 4 2 3 2" xfId="16975"/>
    <cellStyle name="强调文字颜色 6 4 2 5" xfId="16976"/>
    <cellStyle name="强调文字颜色 6 4 3 2" xfId="16977"/>
    <cellStyle name="强调文字颜色 6 4 3 2 2" xfId="16978"/>
    <cellStyle name="强调文字颜色 6 4 3 3" xfId="16979"/>
    <cellStyle name="强调文字颜色 6 4 3 3 2" xfId="16980"/>
    <cellStyle name="强调文字颜色 6 4 3 4" xfId="16981"/>
    <cellStyle name="适中 2 2 6 2" xfId="16982"/>
    <cellStyle name="强调文字颜色 6 4 4" xfId="16983"/>
    <cellStyle name="强调文字颜色 6 4 4 2" xfId="16984"/>
    <cellStyle name="强调文字颜色 6 4 4 3" xfId="16985"/>
    <cellStyle name="强调文字颜色 6 4 4 3 2" xfId="16986"/>
    <cellStyle name="强调文字颜色 6 4 4 4" xfId="16987"/>
    <cellStyle name="强调文字颜色 6 4 5" xfId="16988"/>
    <cellStyle name="强调文字颜色 6 4 5 2" xfId="16989"/>
    <cellStyle name="强调文字颜色 6 4 6" xfId="16990"/>
    <cellStyle name="强调文字颜色 6 4 6 2" xfId="16991"/>
    <cellStyle name="强调文字颜色 6 4 7" xfId="16992"/>
    <cellStyle name="强调文字颜色 6 4 8" xfId="16993"/>
    <cellStyle name="强调文字颜色 6 4 9" xfId="16994"/>
    <cellStyle name="强调文字颜色 6 5" xfId="16995"/>
    <cellStyle name="强调文字颜色 6 5 2" xfId="16996"/>
    <cellStyle name="强调文字颜色 6 5 3" xfId="16997"/>
    <cellStyle name="强调文字颜色 6 5 3 2" xfId="16998"/>
    <cellStyle name="强调文字颜色 6 5 4" xfId="16999"/>
    <cellStyle name="强调文字颜色 6 5 4 2" xfId="17000"/>
    <cellStyle name="强调文字颜色 6 5 5" xfId="17001"/>
    <cellStyle name="强调文字颜色 6 5 7" xfId="17002"/>
    <cellStyle name="强调文字颜色 6 6" xfId="17003"/>
    <cellStyle name="强调文字颜色 6 6 2" xfId="17004"/>
    <cellStyle name="强调文字颜色 6 6 2 2" xfId="17005"/>
    <cellStyle name="强调文字颜色 6 6 2 3" xfId="17006"/>
    <cellStyle name="强调文字颜色 6 6 3" xfId="17007"/>
    <cellStyle name="强调文字颜色 6 6 3 2" xfId="17008"/>
    <cellStyle name="强调文字颜色 6 6 4" xfId="17009"/>
    <cellStyle name="强调文字颜色 6 6 4 2" xfId="17010"/>
    <cellStyle name="强调文字颜色 6 6 5" xfId="17011"/>
    <cellStyle name="强调文字颜色 6 6 6" xfId="17012"/>
    <cellStyle name="强调文字颜色 6 7" xfId="17013"/>
    <cellStyle name="强调文字颜色 6 7 2" xfId="17014"/>
    <cellStyle name="强调文字颜色 6 8" xfId="17015"/>
    <cellStyle name="强调文字颜色 6 8 2" xfId="17016"/>
    <cellStyle name="适中 2 5" xfId="17017"/>
    <cellStyle name="强调文字颜色 6 9 2" xfId="17018"/>
    <cellStyle name="繦禬硈挡" xfId="17019"/>
    <cellStyle name="日期" xfId="17020"/>
    <cellStyle name="日期 2" xfId="17021"/>
    <cellStyle name="日期 2 2" xfId="17022"/>
    <cellStyle name="日期 3" xfId="17023"/>
    <cellStyle name="日期 3 2" xfId="17024"/>
    <cellStyle name="日期 4" xfId="17025"/>
    <cellStyle name="日期 5" xfId="17026"/>
    <cellStyle name="商品名称" xfId="17027"/>
    <cellStyle name="商品名称 2" xfId="17028"/>
    <cellStyle name="商品名称 3" xfId="17029"/>
    <cellStyle name="商品名称 4" xfId="17030"/>
    <cellStyle name="适中 14" xfId="17031"/>
    <cellStyle name="适中 20" xfId="17032"/>
    <cellStyle name="适中 15" xfId="17033"/>
    <cellStyle name="适中 21" xfId="17034"/>
    <cellStyle name="适中 16" xfId="17035"/>
    <cellStyle name="适中 22" xfId="17036"/>
    <cellStyle name="适中 17" xfId="17037"/>
    <cellStyle name="适中 23" xfId="17038"/>
    <cellStyle name="适中 18" xfId="17039"/>
    <cellStyle name="适中 24" xfId="17040"/>
    <cellStyle name="适中 19" xfId="17041"/>
    <cellStyle name="适中 2" xfId="17042"/>
    <cellStyle name="适中 2 2" xfId="17043"/>
    <cellStyle name="适中 2 2 2" xfId="17044"/>
    <cellStyle name="适中 2 2 2 2" xfId="17045"/>
    <cellStyle name="适中 2 2 2 2 2" xfId="17046"/>
    <cellStyle name="适中 2 2 2 3" xfId="17047"/>
    <cellStyle name="适中 2 2 2 3 2" xfId="17048"/>
    <cellStyle name="适中 2 2 2 4" xfId="17049"/>
    <cellStyle name="适中 2 2 2 4 2" xfId="17050"/>
    <cellStyle name="适中 2 2 2 5" xfId="17051"/>
    <cellStyle name="适中 2 2 3" xfId="17052"/>
    <cellStyle name="适中 2 2 3 2" xfId="17053"/>
    <cellStyle name="适中 2 2 3 2 2" xfId="17054"/>
    <cellStyle name="适中 2 2 3 3" xfId="17055"/>
    <cellStyle name="适中 2 2 3 3 2" xfId="17056"/>
    <cellStyle name="适中 2 2 3 4" xfId="17057"/>
    <cellStyle name="适中 2 2 3 5" xfId="17058"/>
    <cellStyle name="适中 2 2 4" xfId="17059"/>
    <cellStyle name="适中 2 2 5" xfId="17060"/>
    <cellStyle name="适中 2 2 6" xfId="17061"/>
    <cellStyle name="适中 2 2 7" xfId="17062"/>
    <cellStyle name="适中 2 2 8" xfId="17063"/>
    <cellStyle name="适中 2 2 9" xfId="17064"/>
    <cellStyle name="适中 2 3" xfId="17065"/>
    <cellStyle name="适中 2 3 2" xfId="17066"/>
    <cellStyle name="适中 2 3 2 2" xfId="17067"/>
    <cellStyle name="适中 2 3 3" xfId="17068"/>
    <cellStyle name="适中 2 3 3 2" xfId="17069"/>
    <cellStyle name="适中 2 3 4" xfId="17070"/>
    <cellStyle name="适中 2 3 4 2" xfId="17071"/>
    <cellStyle name="适中 2 4" xfId="17072"/>
    <cellStyle name="适中 2 4 2" xfId="17073"/>
    <cellStyle name="适中 2 8" xfId="17074"/>
    <cellStyle name="适中 2 9" xfId="17075"/>
    <cellStyle name="适中 30" xfId="17076"/>
    <cellStyle name="适中 25" xfId="17077"/>
    <cellStyle name="适中 30 2" xfId="17078"/>
    <cellStyle name="适中 25 2" xfId="17079"/>
    <cellStyle name="适中 31" xfId="17080"/>
    <cellStyle name="适中 26" xfId="17081"/>
    <cellStyle name="适中 31 2" xfId="17082"/>
    <cellStyle name="适中 26 2" xfId="17083"/>
    <cellStyle name="适中 32" xfId="17084"/>
    <cellStyle name="适中 27" xfId="17085"/>
    <cellStyle name="适中 27 2" xfId="17086"/>
    <cellStyle name="适中 28" xfId="17087"/>
    <cellStyle name="适中 28 2" xfId="17088"/>
    <cellStyle name="适中 29" xfId="17089"/>
    <cellStyle name="适中 3 2 2 2" xfId="17090"/>
    <cellStyle name="适中 3 2 3" xfId="17091"/>
    <cellStyle name="适中 3 2 3 2" xfId="17092"/>
    <cellStyle name="适中 3 2 4" xfId="17093"/>
    <cellStyle name="适中 3 2 5" xfId="17094"/>
    <cellStyle name="适中 3 3" xfId="17095"/>
    <cellStyle name="适中 3 4" xfId="17096"/>
    <cellStyle name="适中 3 4 2" xfId="17097"/>
    <cellStyle name="适中 3 4 3" xfId="17098"/>
    <cellStyle name="适中 3 5" xfId="17099"/>
    <cellStyle name="适中 3 5 2" xfId="17100"/>
    <cellStyle name="适中 3 8" xfId="17101"/>
    <cellStyle name="适中 4" xfId="17102"/>
    <cellStyle name="适中 4 2" xfId="17103"/>
    <cellStyle name="适中 4 2 2" xfId="17104"/>
    <cellStyle name="适中 4 4" xfId="17105"/>
    <cellStyle name="适中 4 5" xfId="17106"/>
    <cellStyle name="适中 5" xfId="17107"/>
    <cellStyle name="适中 5 2 2" xfId="17108"/>
    <cellStyle name="适中 5 2 3" xfId="17109"/>
    <cellStyle name="输入 11" xfId="17110"/>
    <cellStyle name="适中 5 4 2" xfId="17111"/>
    <cellStyle name="适中 5 7" xfId="17112"/>
    <cellStyle name="适中 6 2 2" xfId="17113"/>
    <cellStyle name="适中 6 3" xfId="17114"/>
    <cellStyle name="适中 6 4" xfId="17115"/>
    <cellStyle name="适中 6 4 2" xfId="17116"/>
    <cellStyle name="适中 6 5" xfId="17117"/>
    <cellStyle name="适中 6 7" xfId="17118"/>
    <cellStyle name="适中 7 2" xfId="17119"/>
    <cellStyle name="适中 7 2 2" xfId="17120"/>
    <cellStyle name="适中 7 3" xfId="17121"/>
    <cellStyle name="适中 7 4" xfId="17122"/>
    <cellStyle name="适中 8 3" xfId="17123"/>
    <cellStyle name="适中 9" xfId="17124"/>
    <cellStyle name="适中 9 2" xfId="17125"/>
    <cellStyle name="适中 9 3" xfId="17126"/>
    <cellStyle name="输出 12" xfId="17127"/>
    <cellStyle name="输出 13" xfId="17128"/>
    <cellStyle name="输出 22" xfId="17129"/>
    <cellStyle name="输出 17" xfId="17130"/>
    <cellStyle name="输出 24" xfId="17131"/>
    <cellStyle name="输出 19" xfId="17132"/>
    <cellStyle name="注释 12 3" xfId="17133"/>
    <cellStyle name="输出 2 10" xfId="17134"/>
    <cellStyle name="注释 12 4" xfId="17135"/>
    <cellStyle name="输出 2 11" xfId="17136"/>
    <cellStyle name="注释 12 5" xfId="17137"/>
    <cellStyle name="输出 2 12" xfId="17138"/>
    <cellStyle name="输出 2 14" xfId="17139"/>
    <cellStyle name="输出 2 20" xfId="17140"/>
    <cellStyle name="输出 2 15" xfId="17141"/>
    <cellStyle name="输出 2 21" xfId="17142"/>
    <cellStyle name="输出 2 16" xfId="17143"/>
    <cellStyle name="注释 4 10" xfId="17144"/>
    <cellStyle name="输出 2 22" xfId="17145"/>
    <cellStyle name="输出 2 17" xfId="17146"/>
    <cellStyle name="注释 4 11" xfId="17147"/>
    <cellStyle name="输出 2 23" xfId="17148"/>
    <cellStyle name="输出 2 18" xfId="17149"/>
    <cellStyle name="输出 2 2 2 4 2" xfId="17150"/>
    <cellStyle name="输出 2 2 6 2" xfId="17151"/>
    <cellStyle name="输出 2 2 7" xfId="17152"/>
    <cellStyle name="输出 2 2 8" xfId="17153"/>
    <cellStyle name="输出 2 2 9" xfId="17154"/>
    <cellStyle name="输出 2 3 2" xfId="17155"/>
    <cellStyle name="输出 2 3 2 2" xfId="17156"/>
    <cellStyle name="输出 2 3 3" xfId="17157"/>
    <cellStyle name="输出 2 3 3 2" xfId="17158"/>
    <cellStyle name="输出 2 4" xfId="17159"/>
    <cellStyle name="输出 2 4 2" xfId="17160"/>
    <cellStyle name="输出 2 4 3" xfId="17161"/>
    <cellStyle name="输出 2 5" xfId="17162"/>
    <cellStyle name="输出 2 5 2" xfId="17163"/>
    <cellStyle name="输出 2 5 3" xfId="17164"/>
    <cellStyle name="输出 2 6" xfId="17165"/>
    <cellStyle name="输出 2 8" xfId="17166"/>
    <cellStyle name="输出 2 9" xfId="17167"/>
    <cellStyle name="输出 30" xfId="17168"/>
    <cellStyle name="输出 25" xfId="17169"/>
    <cellStyle name="输出 31" xfId="17170"/>
    <cellStyle name="输出 26" xfId="17171"/>
    <cellStyle name="注释 12 4 2" xfId="17172"/>
    <cellStyle name="输出 28" xfId="17173"/>
    <cellStyle name="输出 28 2" xfId="17174"/>
    <cellStyle name="输出 29" xfId="17175"/>
    <cellStyle name="输出 29 2" xfId="17176"/>
    <cellStyle name="输出 3" xfId="17177"/>
    <cellStyle name="输出 3 2" xfId="17178"/>
    <cellStyle name="输出 3 2 2" xfId="17179"/>
    <cellStyle name="输出 3 2 2 2" xfId="17180"/>
    <cellStyle name="输出 3 2 3" xfId="17181"/>
    <cellStyle name="输出 3 3" xfId="17182"/>
    <cellStyle name="输出 3 3 2" xfId="17183"/>
    <cellStyle name="输出 3 3 3" xfId="17184"/>
    <cellStyle name="输出 3 4" xfId="17185"/>
    <cellStyle name="输出 3 4 2" xfId="17186"/>
    <cellStyle name="输出 3 4 3" xfId="17187"/>
    <cellStyle name="输出 3 5" xfId="17188"/>
    <cellStyle name="输出 3 5 2" xfId="17189"/>
    <cellStyle name="输出 3 6" xfId="17190"/>
    <cellStyle name="输出 3 6 2" xfId="17191"/>
    <cellStyle name="输出 3 7" xfId="17192"/>
    <cellStyle name="输出 4" xfId="17193"/>
    <cellStyle name="输出 4 2" xfId="17194"/>
    <cellStyle name="输出 4 3" xfId="17195"/>
    <cellStyle name="输出 4 3 2" xfId="17196"/>
    <cellStyle name="输出 4 4" xfId="17197"/>
    <cellStyle name="输出 4 4 2" xfId="17198"/>
    <cellStyle name="输出 4 6" xfId="17199"/>
    <cellStyle name="输出 4 7" xfId="17200"/>
    <cellStyle name="输出 5" xfId="17201"/>
    <cellStyle name="输出 5 2" xfId="17202"/>
    <cellStyle name="输出 5 2 2" xfId="17203"/>
    <cellStyle name="输出 5 2 3" xfId="17204"/>
    <cellStyle name="输出 5 3" xfId="17205"/>
    <cellStyle name="输出 5 3 2" xfId="17206"/>
    <cellStyle name="输出 5 4" xfId="17207"/>
    <cellStyle name="输出 5 5" xfId="17208"/>
    <cellStyle name="输出 5 6" xfId="17209"/>
    <cellStyle name="输出 5 7" xfId="17210"/>
    <cellStyle name="输出 6" xfId="17211"/>
    <cellStyle name="输出 6 7" xfId="17212"/>
    <cellStyle name="输出 7" xfId="17213"/>
    <cellStyle name="输出 8" xfId="17214"/>
    <cellStyle name="输出 9" xfId="17215"/>
    <cellStyle name="输入 10" xfId="17216"/>
    <cellStyle name="输入 13" xfId="17217"/>
    <cellStyle name="输入 14" xfId="17218"/>
    <cellStyle name="输入 21" xfId="17219"/>
    <cellStyle name="输入 16" xfId="17220"/>
    <cellStyle name="输入 22" xfId="17221"/>
    <cellStyle name="输入 17" xfId="17222"/>
    <cellStyle name="输入 23" xfId="17223"/>
    <cellStyle name="输入 18" xfId="17224"/>
    <cellStyle name="输入 24" xfId="17225"/>
    <cellStyle name="输入 19" xfId="17226"/>
    <cellStyle name="输入 2 10" xfId="17227"/>
    <cellStyle name="输入 2 11" xfId="17228"/>
    <cellStyle name="输入 2 13" xfId="17229"/>
    <cellStyle name="输入 2 14" xfId="17230"/>
    <cellStyle name="输入 2 20" xfId="17231"/>
    <cellStyle name="输入 2 15" xfId="17232"/>
    <cellStyle name="输入 2 21" xfId="17233"/>
    <cellStyle name="输入 2 16" xfId="17234"/>
    <cellStyle name="输入 2 22" xfId="17235"/>
    <cellStyle name="输入 2 17" xfId="17236"/>
    <cellStyle name="输入 2 23" xfId="17237"/>
    <cellStyle name="输入 2 18" xfId="17238"/>
    <cellStyle name="输入 2 19" xfId="17239"/>
    <cellStyle name="输入 2 2 2 2" xfId="17240"/>
    <cellStyle name="资产 2 2 3 4" xfId="17241"/>
    <cellStyle name="输入 2 2 2 2 2" xfId="17242"/>
    <cellStyle name="输入 2 2 2 3" xfId="17243"/>
    <cellStyle name="输入 2 2 2 3 2" xfId="17244"/>
    <cellStyle name="输入 2 2 2 4" xfId="17245"/>
    <cellStyle name="输入 2 2 2 5" xfId="17246"/>
    <cellStyle name="输入 2 2 3 2 2" xfId="17247"/>
    <cellStyle name="输入 2 2 3 3" xfId="17248"/>
    <cellStyle name="输入 2 2 3 3 2" xfId="17249"/>
    <cellStyle name="输入 2 2 3 4" xfId="17250"/>
    <cellStyle name="输入 2 2 4 2" xfId="17251"/>
    <cellStyle name="输入 2 2 5" xfId="17252"/>
    <cellStyle name="输入 2 2 6" xfId="17253"/>
    <cellStyle name="输入 2 2 6 2" xfId="17254"/>
    <cellStyle name="输入 2 2 7" xfId="17255"/>
    <cellStyle name="输入 2 2 8" xfId="17256"/>
    <cellStyle name="输入 2 2 9" xfId="17257"/>
    <cellStyle name="输入 2 3 2" xfId="17258"/>
    <cellStyle name="输入 2 3 2 2" xfId="17259"/>
    <cellStyle name="输入 2 3 3" xfId="17260"/>
    <cellStyle name="输入 2 3 3 2" xfId="17261"/>
    <cellStyle name="输入 2 3 4" xfId="17262"/>
    <cellStyle name="输入 2 3 4 2" xfId="17263"/>
    <cellStyle name="输入 2 3 6" xfId="17264"/>
    <cellStyle name="输入 2 3 7" xfId="17265"/>
    <cellStyle name="输入 2 3 8" xfId="17266"/>
    <cellStyle name="输入 2 4 2" xfId="17267"/>
    <cellStyle name="输入 2 4 3" xfId="17268"/>
    <cellStyle name="输入 2 4 4" xfId="17269"/>
    <cellStyle name="输入 2 5 4" xfId="17270"/>
    <cellStyle name="输入 30 2" xfId="17271"/>
    <cellStyle name="输入 25 2" xfId="17272"/>
    <cellStyle name="输入 31 2" xfId="17273"/>
    <cellStyle name="输入 26 2" xfId="17274"/>
    <cellStyle name="输入 27 2" xfId="17275"/>
    <cellStyle name="输入 28" xfId="17276"/>
    <cellStyle name="输入 28 2" xfId="17277"/>
    <cellStyle name="输入 29" xfId="17278"/>
    <cellStyle name="输入 29 2" xfId="17279"/>
    <cellStyle name="输入 3 2 3" xfId="17280"/>
    <cellStyle name="输入 3 2 3 2" xfId="17281"/>
    <cellStyle name="输入 3 2 4" xfId="17282"/>
    <cellStyle name="输入 3 2 5" xfId="17283"/>
    <cellStyle name="输入 3 3 2" xfId="17284"/>
    <cellStyle name="输入 3 3 3" xfId="17285"/>
    <cellStyle name="输入 3 4 2" xfId="17286"/>
    <cellStyle name="输入 3 4 3" xfId="17287"/>
    <cellStyle name="输入 3 5" xfId="17288"/>
    <cellStyle name="输入 3 5 2" xfId="17289"/>
    <cellStyle name="输入 3 6" xfId="17290"/>
    <cellStyle name="输入 3 6 2" xfId="17291"/>
    <cellStyle name="输入 4" xfId="17292"/>
    <cellStyle name="输入 4 2" xfId="17293"/>
    <cellStyle name="输入 4 2 2" xfId="17294"/>
    <cellStyle name="输入 4 2 3" xfId="17295"/>
    <cellStyle name="输入 4 3" xfId="17296"/>
    <cellStyle name="输入 4 3 2" xfId="17297"/>
    <cellStyle name="输入 4 4 2" xfId="17298"/>
    <cellStyle name="输入 4 5" xfId="17299"/>
    <cellStyle name="输入 4 6" xfId="17300"/>
    <cellStyle name="输入 4 7" xfId="17301"/>
    <cellStyle name="输入 5" xfId="17302"/>
    <cellStyle name="输入 6" xfId="17303"/>
    <cellStyle name="输入 6 2 2" xfId="17304"/>
    <cellStyle name="输入 6 2 3" xfId="17305"/>
    <cellStyle name="输入 6 3 2" xfId="17306"/>
    <cellStyle name="输入 6 5" xfId="17307"/>
    <cellStyle name="输入 6 6" xfId="17308"/>
    <cellStyle name="输入 6 7" xfId="17309"/>
    <cellStyle name="输入 7" xfId="17310"/>
    <cellStyle name="注释 3" xfId="17311"/>
    <cellStyle name="输入 7 2" xfId="17312"/>
    <cellStyle name="注释 3 2" xfId="17313"/>
    <cellStyle name="输入 7 2 2" xfId="17314"/>
    <cellStyle name="输入 9" xfId="17315"/>
    <cellStyle name="输入 9 2" xfId="17316"/>
    <cellStyle name="数量" xfId="17317"/>
    <cellStyle name="数量 2" xfId="17318"/>
    <cellStyle name="数量 2 2" xfId="17319"/>
    <cellStyle name="数量 3" xfId="17320"/>
    <cellStyle name="数量 3 2" xfId="17321"/>
    <cellStyle name="宋体繁体潒慭n_x0002_ 3" xfId="17322"/>
    <cellStyle name="通貨 [0.00]_１１月価格表" xfId="17323"/>
    <cellStyle name="通貨_１１月価格表" xfId="17324"/>
    <cellStyle name="样式 1 11" xfId="17325"/>
    <cellStyle name="样式 1 12" xfId="17326"/>
    <cellStyle name="样式 1 13" xfId="17327"/>
    <cellStyle name="样式 1 14" xfId="17328"/>
    <cellStyle name="样式 1 20" xfId="17329"/>
    <cellStyle name="样式 1 15" xfId="17330"/>
    <cellStyle name="样式 1 21" xfId="17331"/>
    <cellStyle name="样式 1 16" xfId="17332"/>
    <cellStyle name="样式 1 22" xfId="17333"/>
    <cellStyle name="样式 1 17" xfId="17334"/>
    <cellStyle name="样式 1 18" xfId="17335"/>
    <cellStyle name="样式 1 19" xfId="17336"/>
    <cellStyle name="样式 1 2 2 2 2" xfId="17337"/>
    <cellStyle name="样式 1 2 2 2 3 2" xfId="17338"/>
    <cellStyle name="样式 1 2 2 2 4" xfId="17339"/>
    <cellStyle name="样式 1 2 2 3 2" xfId="17340"/>
    <cellStyle name="样式 1 2 2 3 3" xfId="17341"/>
    <cellStyle name="样式 1 2 2 3 3 2" xfId="17342"/>
    <cellStyle name="样式 1 2 2 3 4" xfId="17343"/>
    <cellStyle name="億啟[0]_050978" xfId="17344"/>
    <cellStyle name="样式 1 2 2 4" xfId="17345"/>
    <cellStyle name="样式 1 2 2 4 2" xfId="17346"/>
    <cellStyle name="样式 1 2 2 5" xfId="17347"/>
    <cellStyle name="样式 1 2 2 6" xfId="17348"/>
    <cellStyle name="样式 1 2 2 7" xfId="17349"/>
    <cellStyle name="样式 1 2 3 3 2" xfId="17350"/>
    <cellStyle name="样式 1 2 4 4" xfId="17351"/>
    <cellStyle name="样式 1 3" xfId="17352"/>
    <cellStyle name="样式 1 3 2" xfId="17353"/>
    <cellStyle name="样式 1 3 2 2" xfId="17354"/>
    <cellStyle name="样式 1 3 3" xfId="17355"/>
    <cellStyle name="样式 1 3 3 2" xfId="17356"/>
    <cellStyle name="样式 1 4 2" xfId="17357"/>
    <cellStyle name="样式 1 4 3" xfId="17358"/>
    <cellStyle name="样式 1 4 3 2" xfId="17359"/>
    <cellStyle name="样式 1 5" xfId="17360"/>
    <cellStyle name="样式 1 5 2" xfId="17361"/>
    <cellStyle name="样式 1 5 3" xfId="17362"/>
    <cellStyle name="样式 1 5 3 2" xfId="17363"/>
    <cellStyle name="样式 1 6" xfId="17364"/>
    <cellStyle name="样式 1 6 2" xfId="17365"/>
    <cellStyle name="样式 1 7" xfId="17366"/>
    <cellStyle name="億啟_050978" xfId="17367"/>
    <cellStyle name="昗弨_BOOKSHIP" xfId="17368"/>
    <cellStyle name="寘嬫愗傝 [0.00]_PRODUCT DETAIL Q1" xfId="17369"/>
    <cellStyle name="寘嬫愗傝_PRODUCT DETAIL Q1" xfId="17370"/>
    <cellStyle name="注释 10" xfId="17371"/>
    <cellStyle name="注释 10 2" xfId="17372"/>
    <cellStyle name="注释 10 3" xfId="17373"/>
    <cellStyle name="注释 10 3 2" xfId="17374"/>
    <cellStyle name="注释 10 5" xfId="17375"/>
    <cellStyle name="注释 11" xfId="17376"/>
    <cellStyle name="注释 11 2" xfId="17377"/>
    <cellStyle name="注释 11 3" xfId="17378"/>
    <cellStyle name="注释 11 4" xfId="17379"/>
    <cellStyle name="注释 11 5" xfId="17380"/>
    <cellStyle name="注释 12" xfId="17381"/>
    <cellStyle name="注释 12 2" xfId="17382"/>
    <cellStyle name="注释 12 2 3 2" xfId="17383"/>
    <cellStyle name="注释 13" xfId="17384"/>
    <cellStyle name="注释 13 2" xfId="17385"/>
    <cellStyle name="注释 13 3" xfId="17386"/>
    <cellStyle name="注释 13 3 2" xfId="17387"/>
    <cellStyle name="注释 13 4" xfId="17388"/>
    <cellStyle name="注释 14" xfId="17389"/>
    <cellStyle name="注释 14 2" xfId="17390"/>
    <cellStyle name="注释 14 2 2" xfId="17391"/>
    <cellStyle name="注释 14 3" xfId="17392"/>
    <cellStyle name="注释 14 4" xfId="17393"/>
    <cellStyle name="注释 14 5" xfId="17394"/>
    <cellStyle name="注释 20" xfId="17395"/>
    <cellStyle name="注释 15" xfId="17396"/>
    <cellStyle name="注释 15 2" xfId="17397"/>
    <cellStyle name="注释 15 3" xfId="17398"/>
    <cellStyle name="注释 15 4" xfId="17399"/>
    <cellStyle name="注释 15 5" xfId="17400"/>
    <cellStyle name="注释 21" xfId="17401"/>
    <cellStyle name="注释 16" xfId="17402"/>
    <cellStyle name="注释 16 2" xfId="17403"/>
    <cellStyle name="注释 23" xfId="17404"/>
    <cellStyle name="注释 18" xfId="17405"/>
    <cellStyle name="注释 24" xfId="17406"/>
    <cellStyle name="注释 19" xfId="17407"/>
    <cellStyle name="注释 2" xfId="17408"/>
    <cellStyle name="注释 2 10" xfId="17409"/>
    <cellStyle name="注释 2 11" xfId="17410"/>
    <cellStyle name="注释 2 12" xfId="17411"/>
    <cellStyle name="注释 2 13" xfId="17412"/>
    <cellStyle name="注释 2 14" xfId="17413"/>
    <cellStyle name="注释 2 20" xfId="17414"/>
    <cellStyle name="注释 2 15" xfId="17415"/>
    <cellStyle name="注释 2 21" xfId="17416"/>
    <cellStyle name="注释 2 16" xfId="17417"/>
    <cellStyle name="注释 2 22" xfId="17418"/>
    <cellStyle name="注释 2 17" xfId="17419"/>
    <cellStyle name="注释 2 24" xfId="17420"/>
    <cellStyle name="注释 2 19" xfId="17421"/>
    <cellStyle name="注释 2 2" xfId="17422"/>
    <cellStyle name="注释 2 2 14" xfId="17423"/>
    <cellStyle name="注释 2 2 20" xfId="17424"/>
    <cellStyle name="注释 2 2 15" xfId="17425"/>
    <cellStyle name="注释 2 2 21" xfId="17426"/>
    <cellStyle name="注释 2 2 16" xfId="17427"/>
    <cellStyle name="注释 2 2 22" xfId="17428"/>
    <cellStyle name="注释 2 2 17" xfId="17429"/>
    <cellStyle name="注释 2 2 23" xfId="17430"/>
    <cellStyle name="注释 2 2 18" xfId="17431"/>
    <cellStyle name="注释 2 2 24" xfId="17432"/>
    <cellStyle name="注释 2 2 19" xfId="17433"/>
    <cellStyle name="注释 2 2 2" xfId="17434"/>
    <cellStyle name="注释 2 2 2 2" xfId="17435"/>
    <cellStyle name="注释 2 2 2 3" xfId="17436"/>
    <cellStyle name="注释 2 2 5" xfId="17437"/>
    <cellStyle name="注释 2 2 6" xfId="17438"/>
    <cellStyle name="注释 2 25" xfId="17439"/>
    <cellStyle name="注释 2 26" xfId="17440"/>
    <cellStyle name="注释 2 3" xfId="17441"/>
    <cellStyle name="注释 2 3 2" xfId="17442"/>
    <cellStyle name="注释 2 3 5" xfId="17443"/>
    <cellStyle name="注释 2 4" xfId="17444"/>
    <cellStyle name="注释 2 5" xfId="17445"/>
    <cellStyle name="注释 2 5 6" xfId="17446"/>
    <cellStyle name="注释 2 6" xfId="17447"/>
    <cellStyle name="注释 2 6 2" xfId="17448"/>
    <cellStyle name="注释 2 6 5" xfId="17449"/>
    <cellStyle name="注释 2 6 6" xfId="17450"/>
    <cellStyle name="注释 2 7" xfId="17451"/>
    <cellStyle name="注释 2 7 2" xfId="17452"/>
    <cellStyle name="注释 2 7 5" xfId="17453"/>
    <cellStyle name="注释 2 8" xfId="17454"/>
    <cellStyle name="注释 2 8 2" xfId="17455"/>
    <cellStyle name="注释 2 8 3 2" xfId="17456"/>
    <cellStyle name="注释 2 8 4" xfId="17457"/>
    <cellStyle name="注释 2 8 5" xfId="17458"/>
    <cellStyle name="注释 2 9" xfId="17459"/>
    <cellStyle name="注释 2 9 2" xfId="17460"/>
    <cellStyle name="注释 2 9 3 2" xfId="17461"/>
    <cellStyle name="注释 30" xfId="17462"/>
    <cellStyle name="注释 25" xfId="17463"/>
    <cellStyle name="注释 31" xfId="17464"/>
    <cellStyle name="注释 26" xfId="17465"/>
    <cellStyle name="注释 32" xfId="17466"/>
    <cellStyle name="注释 27" xfId="17467"/>
    <cellStyle name="注释 34" xfId="17468"/>
    <cellStyle name="注释 29" xfId="17469"/>
    <cellStyle name="注释 3 10" xfId="17470"/>
    <cellStyle name="注释 3 11" xfId="17471"/>
    <cellStyle name="注释 3 12" xfId="17472"/>
    <cellStyle name="注释 3 13" xfId="17473"/>
    <cellStyle name="注释 3 14" xfId="17474"/>
    <cellStyle name="注释 3 20" xfId="17475"/>
    <cellStyle name="注释 3 15" xfId="17476"/>
    <cellStyle name="注释 3 21" xfId="17477"/>
    <cellStyle name="注释 3 16" xfId="17478"/>
    <cellStyle name="注释 3 22" xfId="17479"/>
    <cellStyle name="注释 3 17" xfId="17480"/>
    <cellStyle name="注释 3 23" xfId="17481"/>
    <cellStyle name="注释 3 18" xfId="17482"/>
    <cellStyle name="注释 3 24" xfId="17483"/>
    <cellStyle name="注释 3 19" xfId="17484"/>
    <cellStyle name="注释 3 2 2" xfId="17485"/>
    <cellStyle name="注释 3 2 3 2" xfId="17486"/>
    <cellStyle name="注释 3 2 5" xfId="17487"/>
    <cellStyle name="注释 3 2 6" xfId="17488"/>
    <cellStyle name="注释 3 3" xfId="17489"/>
    <cellStyle name="注释 3 3 2" xfId="17490"/>
    <cellStyle name="注释 3 3 3 2" xfId="17491"/>
    <cellStyle name="注释 3 3 5" xfId="17492"/>
    <cellStyle name="注释 3 4" xfId="17493"/>
    <cellStyle name="注释 3 4 2" xfId="17494"/>
    <cellStyle name="注释 3 4 3" xfId="17495"/>
    <cellStyle name="注释 3 4 3 2" xfId="17496"/>
    <cellStyle name="注释 3 4 4" xfId="17497"/>
    <cellStyle name="注释 3 4 5" xfId="17498"/>
    <cellStyle name="注释 3 4 6" xfId="17499"/>
    <cellStyle name="注释 3 5" xfId="17500"/>
    <cellStyle name="注释 3 5 2" xfId="17501"/>
    <cellStyle name="注释 3 5 6" xfId="17502"/>
    <cellStyle name="注释 3 6" xfId="17503"/>
    <cellStyle name="注释 3 6 2" xfId="17504"/>
    <cellStyle name="注释 3 6 5" xfId="17505"/>
    <cellStyle name="注释 3 6 6" xfId="17506"/>
    <cellStyle name="注释 3 7" xfId="17507"/>
    <cellStyle name="注释 3 7 2" xfId="17508"/>
    <cellStyle name="注释 3 8" xfId="17509"/>
    <cellStyle name="注释 3 8 2" xfId="17510"/>
    <cellStyle name="注释 3 9" xfId="17511"/>
    <cellStyle name="注释 35" xfId="17512"/>
    <cellStyle name="注释 36" xfId="17513"/>
    <cellStyle name="注释 37" xfId="17514"/>
    <cellStyle name="注释 39" xfId="17515"/>
    <cellStyle name="注释 4 13" xfId="17516"/>
    <cellStyle name="注释 4 14" xfId="17517"/>
    <cellStyle name="注释 4 20" xfId="17518"/>
    <cellStyle name="注释 4 15" xfId="17519"/>
    <cellStyle name="注释 4 21" xfId="17520"/>
    <cellStyle name="注释 4 16" xfId="17521"/>
    <cellStyle name="注释 4 22" xfId="17522"/>
    <cellStyle name="注释 4 17" xfId="17523"/>
    <cellStyle name="注释 4 23" xfId="17524"/>
    <cellStyle name="注释 4 18" xfId="17525"/>
    <cellStyle name="注释 4 24" xfId="17526"/>
    <cellStyle name="注释 4 19" xfId="17527"/>
    <cellStyle name="注释 4 2" xfId="17528"/>
    <cellStyle name="注释 4 2 3" xfId="17529"/>
    <cellStyle name="注释 4 2 3 2" xfId="17530"/>
    <cellStyle name="注释 4 2 4" xfId="17531"/>
    <cellStyle name="注释 4 2 5" xfId="17532"/>
    <cellStyle name="注释 4 2 6" xfId="17533"/>
    <cellStyle name="注释 4 3" xfId="17534"/>
    <cellStyle name="注释 4 3 2" xfId="17535"/>
    <cellStyle name="注释 4 3 3 2" xfId="17536"/>
    <cellStyle name="注释 4 3 4" xfId="17537"/>
    <cellStyle name="注释 4 3 5" xfId="17538"/>
    <cellStyle name="注释 4 4" xfId="17539"/>
    <cellStyle name="注释 4 4 2" xfId="17540"/>
    <cellStyle name="注释 4 4 3" xfId="17541"/>
    <cellStyle name="注释 4 4 3 2" xfId="17542"/>
    <cellStyle name="注释 4 4 5" xfId="17543"/>
    <cellStyle name="注释 4 4 6" xfId="17544"/>
    <cellStyle name="注释 4 5" xfId="17545"/>
    <cellStyle name="注释 4 5 2" xfId="17546"/>
    <cellStyle name="注释 4 5 3 2" xfId="17547"/>
    <cellStyle name="注释 4 5 6" xfId="17548"/>
    <cellStyle name="注释 4 6" xfId="17549"/>
    <cellStyle name="注释 4 6 2" xfId="17550"/>
    <cellStyle name="注释 4 6 4" xfId="17551"/>
    <cellStyle name="注释 4 6 5" xfId="17552"/>
    <cellStyle name="注释 4 6 6" xfId="17553"/>
    <cellStyle name="注释 4 7" xfId="17554"/>
    <cellStyle name="注释 4 7 2" xfId="17555"/>
    <cellStyle name="注释 4 8" xfId="17556"/>
    <cellStyle name="注释 4 8 3" xfId="17557"/>
    <cellStyle name="注释 5 11" xfId="17558"/>
    <cellStyle name="注释 5 12" xfId="17559"/>
    <cellStyle name="注释 5 13" xfId="17560"/>
    <cellStyle name="注释 5 14" xfId="17561"/>
    <cellStyle name="注释 5 21" xfId="17562"/>
    <cellStyle name="注释 5 16" xfId="17563"/>
    <cellStyle name="注释 5 22" xfId="17564"/>
    <cellStyle name="注释 5 17" xfId="17565"/>
    <cellStyle name="注释 5 23" xfId="17566"/>
    <cellStyle name="注释 5 18" xfId="17567"/>
    <cellStyle name="注释 5 24" xfId="17568"/>
    <cellStyle name="注释 5 19" xfId="17569"/>
    <cellStyle name="注释 5 2" xfId="17570"/>
    <cellStyle name="注释 5 2 2" xfId="17571"/>
    <cellStyle name="注释 5 2 3" xfId="17572"/>
    <cellStyle name="注释 5 2 3 2" xfId="17573"/>
    <cellStyle name="注释 5 26" xfId="17574"/>
    <cellStyle name="注释 5 3" xfId="17575"/>
    <cellStyle name="注释 5 3 2" xfId="17576"/>
    <cellStyle name="注释 5 3 3" xfId="17577"/>
    <cellStyle name="注释 5 3 3 2" xfId="17578"/>
    <cellStyle name="注释 5 3 4" xfId="17579"/>
    <cellStyle name="注释 5 3 5" xfId="17580"/>
    <cellStyle name="注释 5 4 3 2" xfId="17581"/>
    <cellStyle name="注释 5 4 4" xfId="17582"/>
    <cellStyle name="注释 5 4 5" xfId="17583"/>
    <cellStyle name="注释 5 4 6" xfId="17584"/>
    <cellStyle name="注释 5 5 2" xfId="17585"/>
    <cellStyle name="注释 5 5 5" xfId="17586"/>
    <cellStyle name="注释 5 6" xfId="17587"/>
    <cellStyle name="注释 5 6 2" xfId="17588"/>
    <cellStyle name="注释 5 6 4" xfId="17589"/>
    <cellStyle name="注释 5 6 5" xfId="17590"/>
    <cellStyle name="注释 5 8 2" xfId="17591"/>
    <cellStyle name="注释 5 8 3" xfId="17592"/>
    <cellStyle name="注释 5 9" xfId="17593"/>
    <cellStyle name="注释 6" xfId="17594"/>
    <cellStyle name="注释 6 10 2" xfId="17595"/>
    <cellStyle name="注释 6 10 3" xfId="17596"/>
    <cellStyle name="注释 6 11" xfId="17597"/>
    <cellStyle name="注释 6 12" xfId="17598"/>
    <cellStyle name="注释 6 13" xfId="17599"/>
    <cellStyle name="注释 6 14" xfId="17600"/>
    <cellStyle name="注释 6 20" xfId="17601"/>
    <cellStyle name="注释 6 15" xfId="17602"/>
    <cellStyle name="注释 6 21" xfId="17603"/>
    <cellStyle name="注释 6 16" xfId="17604"/>
    <cellStyle name="注释 6 22" xfId="17605"/>
    <cellStyle name="注释 6 17" xfId="17606"/>
    <cellStyle name="注释 6 24" xfId="17607"/>
    <cellStyle name="注释 6 19" xfId="17608"/>
    <cellStyle name="注释 6 2" xfId="17609"/>
    <cellStyle name="注释 6 2 4" xfId="17610"/>
    <cellStyle name="注释 6 2 5" xfId="17611"/>
    <cellStyle name="注释 6 2 6" xfId="17612"/>
    <cellStyle name="注释 6 3" xfId="17613"/>
    <cellStyle name="注释 6 3 2" xfId="17614"/>
    <cellStyle name="注释 6 3 3" xfId="17615"/>
    <cellStyle name="注释 6 3 3 2" xfId="17616"/>
    <cellStyle name="注释 6 3 4" xfId="17617"/>
    <cellStyle name="注释 6 3 5" xfId="17618"/>
    <cellStyle name="注释 6 3 6" xfId="17619"/>
    <cellStyle name="注释 6 4" xfId="17620"/>
    <cellStyle name="注释 6 4 2" xfId="17621"/>
    <cellStyle name="注释 6 4 3" xfId="17622"/>
    <cellStyle name="注释 6 4 3 2" xfId="17623"/>
    <cellStyle name="注释 6 4 4" xfId="17624"/>
    <cellStyle name="注释 6 4 5" xfId="17625"/>
    <cellStyle name="注释 6 4 6" xfId="17626"/>
    <cellStyle name="注释 6 5" xfId="17627"/>
    <cellStyle name="注释 6 5 2" xfId="17628"/>
    <cellStyle name="注释 6 5 3" xfId="17629"/>
    <cellStyle name="注释 6 5 3 2" xfId="17630"/>
    <cellStyle name="注释 6 6" xfId="17631"/>
    <cellStyle name="注释 6 6 2" xfId="17632"/>
    <cellStyle name="注释 6 6 3" xfId="17633"/>
    <cellStyle name="注释 6 6 3 2" xfId="17634"/>
    <cellStyle name="注释 6 6 4" xfId="17635"/>
    <cellStyle name="注释 6 6 5" xfId="17636"/>
    <cellStyle name="注释 6 7" xfId="17637"/>
    <cellStyle name="注释 6 7 2" xfId="17638"/>
    <cellStyle name="注释 6 7 3" xfId="17639"/>
    <cellStyle name="注释 6 7 3 2" xfId="17640"/>
    <cellStyle name="注释 6 7 4" xfId="17641"/>
    <cellStyle name="注释 6 8" xfId="17642"/>
    <cellStyle name="注释 6 8 2" xfId="17643"/>
    <cellStyle name="注释 6 8 3" xfId="17644"/>
    <cellStyle name="注释 6 8 3 2" xfId="17645"/>
    <cellStyle name="注释 6 8 4" xfId="17646"/>
    <cellStyle name="注释 6 9" xfId="17647"/>
    <cellStyle name="注释 7" xfId="17648"/>
    <cellStyle name="注释 7 10" xfId="17649"/>
    <cellStyle name="注释 7 11" xfId="17650"/>
    <cellStyle name="注释 7 12" xfId="17651"/>
    <cellStyle name="注释 7 13" xfId="17652"/>
    <cellStyle name="注释 7 14" xfId="17653"/>
    <cellStyle name="注释 7 20" xfId="17654"/>
    <cellStyle name="注释 7 15" xfId="17655"/>
    <cellStyle name="注释 7 21" xfId="17656"/>
    <cellStyle name="注释 7 16" xfId="17657"/>
    <cellStyle name="注释 7 22" xfId="17658"/>
    <cellStyle name="注释 7 17" xfId="17659"/>
    <cellStyle name="注释 7 2" xfId="17660"/>
    <cellStyle name="注释 7 2 2" xfId="17661"/>
    <cellStyle name="注释 7 2 3" xfId="17662"/>
    <cellStyle name="注释 7 2 4" xfId="17663"/>
    <cellStyle name="注释 7 2 5" xfId="17664"/>
    <cellStyle name="注释 7 2 6" xfId="17665"/>
    <cellStyle name="注释 7 3" xfId="17666"/>
    <cellStyle name="注释 7 3 2" xfId="17667"/>
    <cellStyle name="注释 7 3 3" xfId="17668"/>
    <cellStyle name="注释 7 3 3 2" xfId="17669"/>
    <cellStyle name="注释 7 3 4" xfId="17670"/>
    <cellStyle name="注释 7 3 5" xfId="17671"/>
    <cellStyle name="注释 7 3 6" xfId="17672"/>
    <cellStyle name="注释 7 4" xfId="17673"/>
    <cellStyle name="注释 7 4 3" xfId="17674"/>
    <cellStyle name="注释 7 4 3 2" xfId="17675"/>
    <cellStyle name="注释 7 4 4" xfId="17676"/>
    <cellStyle name="注释 7 4 5" xfId="17677"/>
    <cellStyle name="注释 7 4 6" xfId="17678"/>
    <cellStyle name="注释 7 5" xfId="17679"/>
    <cellStyle name="注释 7 5 2" xfId="17680"/>
    <cellStyle name="注释 7 6" xfId="17681"/>
    <cellStyle name="注释 7 6 2" xfId="17682"/>
    <cellStyle name="注释 7 6 3" xfId="17683"/>
    <cellStyle name="注释 7 6 3 2" xfId="17684"/>
    <cellStyle name="注释 7 6 4" xfId="17685"/>
    <cellStyle name="注释 7 6 5" xfId="17686"/>
    <cellStyle name="注释 7 7" xfId="17687"/>
    <cellStyle name="注释 7 7 2" xfId="17688"/>
    <cellStyle name="注释 7 7 3" xfId="17689"/>
    <cellStyle name="注释 7 7 3 2" xfId="17690"/>
    <cellStyle name="注释 7 7 4" xfId="17691"/>
    <cellStyle name="注释 7 7 5" xfId="17692"/>
    <cellStyle name="注释 7 8" xfId="17693"/>
    <cellStyle name="注释 7 8 2" xfId="17694"/>
    <cellStyle name="注释 7 8 3" xfId="17695"/>
    <cellStyle name="注释 7 8 3 2" xfId="17696"/>
    <cellStyle name="注释 7 8 4" xfId="17697"/>
    <cellStyle name="注释 7 9" xfId="17698"/>
    <cellStyle name="注释 7 9 2" xfId="17699"/>
    <cellStyle name="注释 8 10" xfId="17700"/>
    <cellStyle name="注释 8 11" xfId="17701"/>
    <cellStyle name="注释 8 2 2" xfId="17702"/>
    <cellStyle name="注释 8 3 2" xfId="17703"/>
    <cellStyle name="注释 8 3 4" xfId="17704"/>
    <cellStyle name="注释 8 4 3" xfId="17705"/>
    <cellStyle name="注释 8 4 4" xfId="17706"/>
    <cellStyle name="注释 8 5" xfId="17707"/>
    <cellStyle name="注释 8 5 2" xfId="17708"/>
    <cellStyle name="注释 8 5 3" xfId="17709"/>
    <cellStyle name="注释 8 5 4" xfId="17710"/>
    <cellStyle name="注释 8 6" xfId="17711"/>
    <cellStyle name="注释 8 6 2" xfId="17712"/>
    <cellStyle name="注释 8 6 3" xfId="17713"/>
    <cellStyle name="注释 8 6 4" xfId="17714"/>
    <cellStyle name="注释 8 7" xfId="17715"/>
    <cellStyle name="注释 8 8" xfId="17716"/>
    <cellStyle name="注释 8 8 2" xfId="17717"/>
    <cellStyle name="注释 8 9" xfId="17718"/>
    <cellStyle name="注释 9" xfId="17719"/>
    <cellStyle name="注释 9 10" xfId="17720"/>
    <cellStyle name="注释 9 11" xfId="17721"/>
    <cellStyle name="注释 9 2 2" xfId="17722"/>
    <cellStyle name="注释 9 2 3 2" xfId="17723"/>
    <cellStyle name="注释 9 2 4" xfId="17724"/>
    <cellStyle name="注释 9 3 3 2" xfId="17725"/>
    <cellStyle name="注释 9 3 4" xfId="17726"/>
    <cellStyle name="0,0&#13;&#10;NA&#13;&#10;" xfId="17727"/>
    <cellStyle name="注释 9 4 2" xfId="17728"/>
    <cellStyle name="注释 9 4 3" xfId="17729"/>
    <cellStyle name="注释 9 4 4" xfId="17730"/>
    <cellStyle name="注释 9 6" xfId="17731"/>
    <cellStyle name="注释 9 6 2" xfId="17732"/>
    <cellStyle name="注释 9 6 3" xfId="17733"/>
    <cellStyle name="注释 9 6 4" xfId="17734"/>
    <cellStyle name="注释 9 7" xfId="17735"/>
    <cellStyle name="綴樟閉撰蟈諉" xfId="17736"/>
    <cellStyle name="资产 10" xfId="17737"/>
    <cellStyle name="资产 21" xfId="17738"/>
    <cellStyle name="资产 16" xfId="17739"/>
    <cellStyle name="资产 22" xfId="17740"/>
    <cellStyle name="资产 17" xfId="17741"/>
    <cellStyle name="资产 2" xfId="17742"/>
    <cellStyle name="资产 2 10" xfId="17743"/>
    <cellStyle name="资产 2 11" xfId="17744"/>
    <cellStyle name="资产 2 12" xfId="17745"/>
    <cellStyle name="资产 2 13" xfId="17746"/>
    <cellStyle name="资产 2 14" xfId="17747"/>
    <cellStyle name="资产 2 20" xfId="17748"/>
    <cellStyle name="资产 2 15" xfId="17749"/>
    <cellStyle name="资产 2 2" xfId="17750"/>
    <cellStyle name="资产 2 2 2" xfId="17751"/>
    <cellStyle name="资产 2 2 2 4" xfId="17752"/>
    <cellStyle name="资产 2 2 3" xfId="17753"/>
    <cellStyle name="资产 2 2 3 3" xfId="17754"/>
    <cellStyle name="资产 2 2 4" xfId="17755"/>
    <cellStyle name="资产 2 2 5" xfId="17756"/>
    <cellStyle name="资产 2 2 6" xfId="17757"/>
    <cellStyle name="资产 2 3" xfId="17758"/>
    <cellStyle name="资产 2 3 3" xfId="17759"/>
    <cellStyle name="资产 2 3 3 2" xfId="17760"/>
    <cellStyle name="资产 2 3 4" xfId="17761"/>
    <cellStyle name="资产 2 3 5" xfId="17762"/>
    <cellStyle name="资产 2 4" xfId="17763"/>
    <cellStyle name="资产 2 4 2" xfId="17764"/>
    <cellStyle name="资产 2 5 2" xfId="17765"/>
    <cellStyle name="资产 2 5 3" xfId="17766"/>
    <cellStyle name="资产 32" xfId="17767"/>
    <cellStyle name="资产 27" xfId="17768"/>
    <cellStyle name="资产 33" xfId="17769"/>
    <cellStyle name="资产 28" xfId="17770"/>
    <cellStyle name="资产 34" xfId="17771"/>
    <cellStyle name="资产 29" xfId="17772"/>
    <cellStyle name="资产 3" xfId="17773"/>
    <cellStyle name="资产 3 2" xfId="17774"/>
    <cellStyle name="资产 3 2 2" xfId="17775"/>
    <cellStyle name="资产 3 3" xfId="17776"/>
    <cellStyle name="资产 3 4" xfId="17777"/>
    <cellStyle name="资产 3 5" xfId="17778"/>
    <cellStyle name="资产 35" xfId="17779"/>
    <cellStyle name="资产 5 3" xfId="17780"/>
    <cellStyle name="资产 5 3 2" xfId="17781"/>
    <cellStyle name="资产 5 4" xfId="17782"/>
    <cellStyle name="资产 5 5" xfId="17783"/>
    <cellStyle name="资产 7 2" xfId="17784"/>
    <cellStyle name="资产 7 3" xfId="17785"/>
    <cellStyle name="资产 9" xfId="17786"/>
    <cellStyle name="왟Shenhua PBC package 050530_(中企华)审计评估联合申报明细表.V1" xfId="17787"/>
    <cellStyle name="콤마_#6기본예산 " xfId="17788"/>
    <cellStyle name="통화_#6기본예산 " xfId="17789"/>
    <cellStyle name="표준_kc-elec system check list" xfId="17790"/>
    <cellStyle name="常规_Sheet1_1" xfId="17791"/>
    <cellStyle name="常规_清单（账内）" xfId="17792"/>
    <cellStyle name="常规_固定资产折旧计算公式" xfId="1779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6.xml"/><Relationship Id="rId98" Type="http://schemas.openxmlformats.org/officeDocument/2006/relationships/externalLink" Target="externalLinks/externalLink5.xml"/><Relationship Id="rId97" Type="http://schemas.openxmlformats.org/officeDocument/2006/relationships/externalLink" Target="externalLinks/externalLink4.xml"/><Relationship Id="rId96" Type="http://schemas.openxmlformats.org/officeDocument/2006/relationships/externalLink" Target="externalLinks/externalLink3.xml"/><Relationship Id="rId95" Type="http://schemas.openxmlformats.org/officeDocument/2006/relationships/externalLink" Target="externalLinks/externalLink2.xml"/><Relationship Id="rId94" Type="http://schemas.openxmlformats.org/officeDocument/2006/relationships/externalLink" Target="externalLinks/externalLink1.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9" Type="http://schemas.openxmlformats.org/officeDocument/2006/relationships/sharedStrings" Target="sharedStrings.xml"/><Relationship Id="rId118" Type="http://schemas.openxmlformats.org/officeDocument/2006/relationships/styles" Target="styles.xml"/><Relationship Id="rId117" Type="http://schemas.openxmlformats.org/officeDocument/2006/relationships/theme" Target="theme/theme1.xml"/><Relationship Id="rId116" Type="http://schemas.openxmlformats.org/officeDocument/2006/relationships/externalLink" Target="externalLinks/externalLink23.xml"/><Relationship Id="rId115" Type="http://schemas.openxmlformats.org/officeDocument/2006/relationships/externalLink" Target="externalLinks/externalLink22.xml"/><Relationship Id="rId114" Type="http://schemas.openxmlformats.org/officeDocument/2006/relationships/externalLink" Target="externalLinks/externalLink21.xml"/><Relationship Id="rId113" Type="http://schemas.openxmlformats.org/officeDocument/2006/relationships/externalLink" Target="externalLinks/externalLink20.xml"/><Relationship Id="rId112" Type="http://schemas.openxmlformats.org/officeDocument/2006/relationships/externalLink" Target="externalLinks/externalLink19.xml"/><Relationship Id="rId111" Type="http://schemas.openxmlformats.org/officeDocument/2006/relationships/externalLink" Target="externalLinks/externalLink18.xml"/><Relationship Id="rId110" Type="http://schemas.openxmlformats.org/officeDocument/2006/relationships/externalLink" Target="externalLinks/externalLink17.xml"/><Relationship Id="rId11" Type="http://schemas.openxmlformats.org/officeDocument/2006/relationships/worksheet" Target="worksheets/sheet11.xml"/><Relationship Id="rId109" Type="http://schemas.openxmlformats.org/officeDocument/2006/relationships/externalLink" Target="externalLinks/externalLink16.xml"/><Relationship Id="rId108" Type="http://schemas.openxmlformats.org/officeDocument/2006/relationships/externalLink" Target="externalLinks/externalLink15.xml"/><Relationship Id="rId107" Type="http://schemas.openxmlformats.org/officeDocument/2006/relationships/externalLink" Target="externalLinks/externalLink14.xml"/><Relationship Id="rId106" Type="http://schemas.openxmlformats.org/officeDocument/2006/relationships/externalLink" Target="externalLinks/externalLink13.xml"/><Relationship Id="rId105" Type="http://schemas.openxmlformats.org/officeDocument/2006/relationships/externalLink" Target="externalLinks/externalLink12.xml"/><Relationship Id="rId104" Type="http://schemas.openxmlformats.org/officeDocument/2006/relationships/externalLink" Target="externalLinks/externalLink11.xml"/><Relationship Id="rId103" Type="http://schemas.openxmlformats.org/officeDocument/2006/relationships/externalLink" Target="externalLinks/externalLink10.xml"/><Relationship Id="rId102" Type="http://schemas.openxmlformats.org/officeDocument/2006/relationships/externalLink" Target="externalLinks/externalLink9.xml"/><Relationship Id="rId101" Type="http://schemas.openxmlformats.org/officeDocument/2006/relationships/externalLink" Target="externalLinks/externalLink8.xml"/><Relationship Id="rId100" Type="http://schemas.openxmlformats.org/officeDocument/2006/relationships/externalLink" Target="externalLinks/externalLink7.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933450</xdr:colOff>
      <xdr:row>8</xdr:row>
      <xdr:rowOff>133350</xdr:rowOff>
    </xdr:from>
    <xdr:to>
      <xdr:col>4</xdr:col>
      <xdr:colOff>28575</xdr:colOff>
      <xdr:row>8</xdr:row>
      <xdr:rowOff>133350</xdr:rowOff>
    </xdr:to>
    <xdr:sp>
      <xdr:nvSpPr>
        <xdr:cNvPr id="121347" name="Line 1"/>
        <xdr:cNvSpPr>
          <a:spLocks noChangeShapeType="1"/>
        </xdr:cNvSpPr>
      </xdr:nvSpPr>
      <xdr:spPr>
        <a:xfrm>
          <a:off x="3276600" y="1771650"/>
          <a:ext cx="476250" cy="0"/>
        </a:xfrm>
        <a:prstGeom prst="line">
          <a:avLst/>
        </a:prstGeom>
        <a:noFill/>
        <a:ln w="9525">
          <a:solidFill>
            <a:srgbClr val="000000"/>
          </a:solidFill>
          <a:round/>
        </a:ln>
      </xdr:spPr>
    </xdr:sp>
    <xdr:clientData/>
  </xdr:twoCellAnchor>
  <xdr:twoCellAnchor>
    <xdr:from>
      <xdr:col>3</xdr:col>
      <xdr:colOff>1104900</xdr:colOff>
      <xdr:row>8</xdr:row>
      <xdr:rowOff>133350</xdr:rowOff>
    </xdr:from>
    <xdr:to>
      <xdr:col>3</xdr:col>
      <xdr:colOff>1104900</xdr:colOff>
      <xdr:row>10</xdr:row>
      <xdr:rowOff>133350</xdr:rowOff>
    </xdr:to>
    <xdr:sp>
      <xdr:nvSpPr>
        <xdr:cNvPr id="121348" name="Line 2"/>
        <xdr:cNvSpPr>
          <a:spLocks noChangeShapeType="1"/>
        </xdr:cNvSpPr>
      </xdr:nvSpPr>
      <xdr:spPr>
        <a:xfrm flipH="1">
          <a:off x="3448050" y="1771650"/>
          <a:ext cx="0" cy="400050"/>
        </a:xfrm>
        <a:prstGeom prst="line">
          <a:avLst/>
        </a:prstGeom>
        <a:noFill/>
        <a:ln w="9525">
          <a:solidFill>
            <a:srgbClr val="000000"/>
          </a:solidFill>
          <a:round/>
        </a:ln>
      </xdr:spPr>
    </xdr:sp>
    <xdr:clientData/>
  </xdr:twoCellAnchor>
  <xdr:twoCellAnchor>
    <xdr:from>
      <xdr:col>3</xdr:col>
      <xdr:colOff>1381125</xdr:colOff>
      <xdr:row>9</xdr:row>
      <xdr:rowOff>104775</xdr:rowOff>
    </xdr:from>
    <xdr:to>
      <xdr:col>3</xdr:col>
      <xdr:colOff>1381125</xdr:colOff>
      <xdr:row>9</xdr:row>
      <xdr:rowOff>104775</xdr:rowOff>
    </xdr:to>
    <xdr:sp>
      <xdr:nvSpPr>
        <xdr:cNvPr id="121349" name="Line 3"/>
        <xdr:cNvSpPr>
          <a:spLocks noChangeShapeType="1"/>
        </xdr:cNvSpPr>
      </xdr:nvSpPr>
      <xdr:spPr>
        <a:xfrm flipV="1">
          <a:off x="3724275" y="1943100"/>
          <a:ext cx="0" cy="0"/>
        </a:xfrm>
        <a:prstGeom prst="line">
          <a:avLst/>
        </a:prstGeom>
        <a:noFill/>
        <a:ln w="9525">
          <a:solidFill>
            <a:srgbClr val="000000"/>
          </a:solidFill>
          <a:round/>
        </a:ln>
      </xdr:spPr>
    </xdr:sp>
    <xdr:clientData/>
  </xdr:twoCellAnchor>
  <xdr:twoCellAnchor>
    <xdr:from>
      <xdr:col>3</xdr:col>
      <xdr:colOff>571500</xdr:colOff>
      <xdr:row>5</xdr:row>
      <xdr:rowOff>114300</xdr:rowOff>
    </xdr:from>
    <xdr:to>
      <xdr:col>4</xdr:col>
      <xdr:colOff>19050</xdr:colOff>
      <xdr:row>5</xdr:row>
      <xdr:rowOff>114300</xdr:rowOff>
    </xdr:to>
    <xdr:sp>
      <xdr:nvSpPr>
        <xdr:cNvPr id="121350" name="Line 4"/>
        <xdr:cNvSpPr>
          <a:spLocks noChangeShapeType="1"/>
        </xdr:cNvSpPr>
      </xdr:nvSpPr>
      <xdr:spPr>
        <a:xfrm>
          <a:off x="2914650" y="1152525"/>
          <a:ext cx="828675" cy="0"/>
        </a:xfrm>
        <a:prstGeom prst="line">
          <a:avLst/>
        </a:prstGeom>
        <a:noFill/>
        <a:ln w="9525">
          <a:solidFill>
            <a:srgbClr val="000000"/>
          </a:solidFill>
          <a:round/>
        </a:ln>
      </xdr:spPr>
    </xdr:sp>
    <xdr:clientData/>
  </xdr:twoCellAnchor>
  <xdr:twoCellAnchor>
    <xdr:from>
      <xdr:col>3</xdr:col>
      <xdr:colOff>828675</xdr:colOff>
      <xdr:row>5</xdr:row>
      <xdr:rowOff>114300</xdr:rowOff>
    </xdr:from>
    <xdr:to>
      <xdr:col>3</xdr:col>
      <xdr:colOff>828675</xdr:colOff>
      <xdr:row>7</xdr:row>
      <xdr:rowOff>95250</xdr:rowOff>
    </xdr:to>
    <xdr:sp>
      <xdr:nvSpPr>
        <xdr:cNvPr id="121351" name="Line 6"/>
        <xdr:cNvSpPr>
          <a:spLocks noChangeShapeType="1"/>
        </xdr:cNvSpPr>
      </xdr:nvSpPr>
      <xdr:spPr>
        <a:xfrm>
          <a:off x="3171825" y="1152525"/>
          <a:ext cx="0" cy="381000"/>
        </a:xfrm>
        <a:prstGeom prst="line">
          <a:avLst/>
        </a:prstGeom>
        <a:noFill/>
        <a:ln w="9525">
          <a:solidFill>
            <a:srgbClr val="000000"/>
          </a:solidFill>
          <a:round/>
        </a:ln>
      </xdr:spPr>
    </xdr:sp>
    <xdr:clientData/>
  </xdr:twoCellAnchor>
  <xdr:twoCellAnchor>
    <xdr:from>
      <xdr:col>3</xdr:col>
      <xdr:colOff>819150</xdr:colOff>
      <xdr:row>6</xdr:row>
      <xdr:rowOff>85725</xdr:rowOff>
    </xdr:from>
    <xdr:to>
      <xdr:col>4</xdr:col>
      <xdr:colOff>9525</xdr:colOff>
      <xdr:row>6</xdr:row>
      <xdr:rowOff>85725</xdr:rowOff>
    </xdr:to>
    <xdr:sp>
      <xdr:nvSpPr>
        <xdr:cNvPr id="121352" name="Line 7"/>
        <xdr:cNvSpPr>
          <a:spLocks noChangeShapeType="1"/>
        </xdr:cNvSpPr>
      </xdr:nvSpPr>
      <xdr:spPr>
        <a:xfrm>
          <a:off x="3162300" y="1323975"/>
          <a:ext cx="571500" cy="0"/>
        </a:xfrm>
        <a:prstGeom prst="line">
          <a:avLst/>
        </a:prstGeom>
        <a:noFill/>
        <a:ln w="9525">
          <a:solidFill>
            <a:srgbClr val="000000"/>
          </a:solidFill>
          <a:round/>
        </a:ln>
      </xdr:spPr>
    </xdr:sp>
    <xdr:clientData/>
  </xdr:twoCellAnchor>
  <xdr:twoCellAnchor>
    <xdr:from>
      <xdr:col>3</xdr:col>
      <xdr:colOff>819150</xdr:colOff>
      <xdr:row>7</xdr:row>
      <xdr:rowOff>85725</xdr:rowOff>
    </xdr:from>
    <xdr:to>
      <xdr:col>3</xdr:col>
      <xdr:colOff>1381125</xdr:colOff>
      <xdr:row>7</xdr:row>
      <xdr:rowOff>85725</xdr:rowOff>
    </xdr:to>
    <xdr:sp>
      <xdr:nvSpPr>
        <xdr:cNvPr id="121353" name="Line 8"/>
        <xdr:cNvSpPr>
          <a:spLocks noChangeShapeType="1"/>
        </xdr:cNvSpPr>
      </xdr:nvSpPr>
      <xdr:spPr>
        <a:xfrm>
          <a:off x="3162300" y="1524000"/>
          <a:ext cx="561975" cy="0"/>
        </a:xfrm>
        <a:prstGeom prst="line">
          <a:avLst/>
        </a:prstGeom>
        <a:noFill/>
        <a:ln w="9525">
          <a:solidFill>
            <a:srgbClr val="000000"/>
          </a:solidFill>
          <a:round/>
        </a:ln>
      </xdr:spPr>
    </xdr:sp>
    <xdr:clientData/>
  </xdr:twoCellAnchor>
  <xdr:twoCellAnchor>
    <xdr:from>
      <xdr:col>3</xdr:col>
      <xdr:colOff>1257300</xdr:colOff>
      <xdr:row>17</xdr:row>
      <xdr:rowOff>123825</xdr:rowOff>
    </xdr:from>
    <xdr:to>
      <xdr:col>3</xdr:col>
      <xdr:colOff>1266825</xdr:colOff>
      <xdr:row>24</xdr:row>
      <xdr:rowOff>142875</xdr:rowOff>
    </xdr:to>
    <xdr:sp>
      <xdr:nvSpPr>
        <xdr:cNvPr id="121354" name="Line 10"/>
        <xdr:cNvSpPr>
          <a:spLocks noChangeShapeType="1"/>
        </xdr:cNvSpPr>
      </xdr:nvSpPr>
      <xdr:spPr>
        <a:xfrm>
          <a:off x="3600450" y="3562350"/>
          <a:ext cx="9525" cy="1419225"/>
        </a:xfrm>
        <a:prstGeom prst="line">
          <a:avLst/>
        </a:prstGeom>
        <a:noFill/>
        <a:ln w="9525">
          <a:solidFill>
            <a:srgbClr val="000000"/>
          </a:solidFill>
          <a:round/>
        </a:ln>
      </xdr:spPr>
    </xdr:sp>
    <xdr:clientData/>
  </xdr:twoCellAnchor>
  <xdr:twoCellAnchor>
    <xdr:from>
      <xdr:col>3</xdr:col>
      <xdr:colOff>1257300</xdr:colOff>
      <xdr:row>23</xdr:row>
      <xdr:rowOff>114300</xdr:rowOff>
    </xdr:from>
    <xdr:to>
      <xdr:col>3</xdr:col>
      <xdr:colOff>1381125</xdr:colOff>
      <xdr:row>23</xdr:row>
      <xdr:rowOff>114300</xdr:rowOff>
    </xdr:to>
    <xdr:sp>
      <xdr:nvSpPr>
        <xdr:cNvPr id="121355" name="Line 15"/>
        <xdr:cNvSpPr>
          <a:spLocks noChangeShapeType="1"/>
        </xdr:cNvSpPr>
      </xdr:nvSpPr>
      <xdr:spPr>
        <a:xfrm>
          <a:off x="3600450" y="4752975"/>
          <a:ext cx="123825" cy="0"/>
        </a:xfrm>
        <a:prstGeom prst="line">
          <a:avLst/>
        </a:prstGeom>
        <a:noFill/>
        <a:ln w="9525">
          <a:solidFill>
            <a:srgbClr val="000000"/>
          </a:solidFill>
          <a:round/>
        </a:ln>
      </xdr:spPr>
    </xdr:sp>
    <xdr:clientData/>
  </xdr:twoCellAnchor>
  <xdr:twoCellAnchor>
    <xdr:from>
      <xdr:col>3</xdr:col>
      <xdr:colOff>1266825</xdr:colOff>
      <xdr:row>18</xdr:row>
      <xdr:rowOff>95250</xdr:rowOff>
    </xdr:from>
    <xdr:to>
      <xdr:col>4</xdr:col>
      <xdr:colOff>19050</xdr:colOff>
      <xdr:row>18</xdr:row>
      <xdr:rowOff>95250</xdr:rowOff>
    </xdr:to>
    <xdr:sp>
      <xdr:nvSpPr>
        <xdr:cNvPr id="121356" name="Line 16"/>
        <xdr:cNvSpPr>
          <a:spLocks noChangeShapeType="1"/>
        </xdr:cNvSpPr>
      </xdr:nvSpPr>
      <xdr:spPr>
        <a:xfrm>
          <a:off x="3609975" y="3733800"/>
          <a:ext cx="133350" cy="0"/>
        </a:xfrm>
        <a:prstGeom prst="line">
          <a:avLst/>
        </a:prstGeom>
        <a:noFill/>
        <a:ln w="9525">
          <a:solidFill>
            <a:srgbClr val="000000"/>
          </a:solidFill>
          <a:round/>
        </a:ln>
      </xdr:spPr>
    </xdr:sp>
    <xdr:clientData/>
  </xdr:twoCellAnchor>
  <xdr:twoCellAnchor>
    <xdr:from>
      <xdr:col>3</xdr:col>
      <xdr:colOff>323850</xdr:colOff>
      <xdr:row>17</xdr:row>
      <xdr:rowOff>114300</xdr:rowOff>
    </xdr:from>
    <xdr:to>
      <xdr:col>3</xdr:col>
      <xdr:colOff>1371600</xdr:colOff>
      <xdr:row>17</xdr:row>
      <xdr:rowOff>114300</xdr:rowOff>
    </xdr:to>
    <xdr:sp>
      <xdr:nvSpPr>
        <xdr:cNvPr id="121357" name="Line 17"/>
        <xdr:cNvSpPr>
          <a:spLocks noChangeShapeType="1"/>
        </xdr:cNvSpPr>
      </xdr:nvSpPr>
      <xdr:spPr>
        <a:xfrm>
          <a:off x="2667000" y="3552825"/>
          <a:ext cx="1047750" cy="0"/>
        </a:xfrm>
        <a:prstGeom prst="line">
          <a:avLst/>
        </a:prstGeom>
        <a:noFill/>
        <a:ln w="9525">
          <a:solidFill>
            <a:srgbClr val="000000"/>
          </a:solidFill>
          <a:round/>
        </a:ln>
      </xdr:spPr>
    </xdr:sp>
    <xdr:clientData/>
  </xdr:twoCellAnchor>
  <xdr:twoCellAnchor>
    <xdr:from>
      <xdr:col>3</xdr:col>
      <xdr:colOff>1257300</xdr:colOff>
      <xdr:row>23</xdr:row>
      <xdr:rowOff>114300</xdr:rowOff>
    </xdr:from>
    <xdr:to>
      <xdr:col>4</xdr:col>
      <xdr:colOff>9525</xdr:colOff>
      <xdr:row>23</xdr:row>
      <xdr:rowOff>114300</xdr:rowOff>
    </xdr:to>
    <xdr:sp>
      <xdr:nvSpPr>
        <xdr:cNvPr id="121358" name="Line 18"/>
        <xdr:cNvSpPr>
          <a:spLocks noChangeShapeType="1"/>
        </xdr:cNvSpPr>
      </xdr:nvSpPr>
      <xdr:spPr>
        <a:xfrm>
          <a:off x="3600450" y="4752975"/>
          <a:ext cx="133350" cy="0"/>
        </a:xfrm>
        <a:prstGeom prst="line">
          <a:avLst/>
        </a:prstGeom>
        <a:noFill/>
        <a:ln w="9525">
          <a:solidFill>
            <a:srgbClr val="000000"/>
          </a:solidFill>
          <a:round/>
        </a:ln>
      </xdr:spPr>
    </xdr:sp>
    <xdr:clientData/>
  </xdr:twoCellAnchor>
  <xdr:twoCellAnchor>
    <xdr:from>
      <xdr:col>3</xdr:col>
      <xdr:colOff>1257300</xdr:colOff>
      <xdr:row>24</xdr:row>
      <xdr:rowOff>142875</xdr:rowOff>
    </xdr:from>
    <xdr:to>
      <xdr:col>4</xdr:col>
      <xdr:colOff>19050</xdr:colOff>
      <xdr:row>24</xdr:row>
      <xdr:rowOff>142875</xdr:rowOff>
    </xdr:to>
    <xdr:sp>
      <xdr:nvSpPr>
        <xdr:cNvPr id="121359" name="Line 19"/>
        <xdr:cNvSpPr>
          <a:spLocks noChangeShapeType="1"/>
        </xdr:cNvSpPr>
      </xdr:nvSpPr>
      <xdr:spPr>
        <a:xfrm>
          <a:off x="3600450" y="4981575"/>
          <a:ext cx="142875" cy="0"/>
        </a:xfrm>
        <a:prstGeom prst="line">
          <a:avLst/>
        </a:prstGeom>
        <a:noFill/>
        <a:ln w="9525">
          <a:solidFill>
            <a:srgbClr val="000000"/>
          </a:solidFill>
          <a:round/>
        </a:ln>
      </xdr:spPr>
    </xdr:sp>
    <xdr:clientData/>
  </xdr:twoCellAnchor>
  <xdr:twoCellAnchor>
    <xdr:from>
      <xdr:col>2</xdr:col>
      <xdr:colOff>542925</xdr:colOff>
      <xdr:row>27</xdr:row>
      <xdr:rowOff>123825</xdr:rowOff>
    </xdr:from>
    <xdr:to>
      <xdr:col>3</xdr:col>
      <xdr:colOff>19050</xdr:colOff>
      <xdr:row>27</xdr:row>
      <xdr:rowOff>123825</xdr:rowOff>
    </xdr:to>
    <xdr:sp>
      <xdr:nvSpPr>
        <xdr:cNvPr id="121360" name="Line 23"/>
        <xdr:cNvSpPr>
          <a:spLocks noChangeShapeType="1"/>
        </xdr:cNvSpPr>
      </xdr:nvSpPr>
      <xdr:spPr>
        <a:xfrm>
          <a:off x="1685925" y="5562600"/>
          <a:ext cx="676275" cy="0"/>
        </a:xfrm>
        <a:prstGeom prst="line">
          <a:avLst/>
        </a:prstGeom>
        <a:noFill/>
        <a:ln w="9525">
          <a:solidFill>
            <a:srgbClr val="000000"/>
          </a:solidFill>
          <a:round/>
        </a:ln>
      </xdr:spPr>
    </xdr:sp>
    <xdr:clientData/>
  </xdr:twoCellAnchor>
  <xdr:twoCellAnchor>
    <xdr:from>
      <xdr:col>2</xdr:col>
      <xdr:colOff>847725</xdr:colOff>
      <xdr:row>27</xdr:row>
      <xdr:rowOff>123825</xdr:rowOff>
    </xdr:from>
    <xdr:to>
      <xdr:col>2</xdr:col>
      <xdr:colOff>847725</xdr:colOff>
      <xdr:row>33</xdr:row>
      <xdr:rowOff>95250</xdr:rowOff>
    </xdr:to>
    <xdr:sp>
      <xdr:nvSpPr>
        <xdr:cNvPr id="121361" name="Line 24"/>
        <xdr:cNvSpPr>
          <a:spLocks noChangeShapeType="1"/>
        </xdr:cNvSpPr>
      </xdr:nvSpPr>
      <xdr:spPr>
        <a:xfrm>
          <a:off x="1990725" y="5562600"/>
          <a:ext cx="0" cy="1133475"/>
        </a:xfrm>
        <a:prstGeom prst="line">
          <a:avLst/>
        </a:prstGeom>
        <a:noFill/>
        <a:ln w="9525">
          <a:solidFill>
            <a:srgbClr val="000000"/>
          </a:solidFill>
          <a:round/>
        </a:ln>
      </xdr:spPr>
    </xdr:sp>
    <xdr:clientData/>
  </xdr:twoCellAnchor>
  <xdr:twoCellAnchor>
    <xdr:from>
      <xdr:col>3</xdr:col>
      <xdr:colOff>514350</xdr:colOff>
      <xdr:row>34</xdr:row>
      <xdr:rowOff>123825</xdr:rowOff>
    </xdr:from>
    <xdr:to>
      <xdr:col>4</xdr:col>
      <xdr:colOff>28575</xdr:colOff>
      <xdr:row>34</xdr:row>
      <xdr:rowOff>123825</xdr:rowOff>
    </xdr:to>
    <xdr:sp>
      <xdr:nvSpPr>
        <xdr:cNvPr id="121362" name="Line 27"/>
        <xdr:cNvSpPr>
          <a:spLocks noChangeShapeType="1"/>
        </xdr:cNvSpPr>
      </xdr:nvSpPr>
      <xdr:spPr>
        <a:xfrm>
          <a:off x="2857500" y="6905625"/>
          <a:ext cx="895350" cy="0"/>
        </a:xfrm>
        <a:prstGeom prst="line">
          <a:avLst/>
        </a:prstGeom>
        <a:noFill/>
        <a:ln w="9525">
          <a:solidFill>
            <a:srgbClr val="000000"/>
          </a:solidFill>
          <a:round/>
        </a:ln>
      </xdr:spPr>
    </xdr:sp>
    <xdr:clientData/>
  </xdr:twoCellAnchor>
  <xdr:twoCellAnchor>
    <xdr:from>
      <xdr:col>2</xdr:col>
      <xdr:colOff>866775</xdr:colOff>
      <xdr:row>34</xdr:row>
      <xdr:rowOff>114300</xdr:rowOff>
    </xdr:from>
    <xdr:to>
      <xdr:col>2</xdr:col>
      <xdr:colOff>876300</xdr:colOff>
      <xdr:row>46</xdr:row>
      <xdr:rowOff>95250</xdr:rowOff>
    </xdr:to>
    <xdr:sp>
      <xdr:nvSpPr>
        <xdr:cNvPr id="121363" name="Line 28"/>
        <xdr:cNvSpPr>
          <a:spLocks noChangeShapeType="1"/>
        </xdr:cNvSpPr>
      </xdr:nvSpPr>
      <xdr:spPr>
        <a:xfrm>
          <a:off x="2009775" y="6896100"/>
          <a:ext cx="9525" cy="2381250"/>
        </a:xfrm>
        <a:prstGeom prst="line">
          <a:avLst/>
        </a:prstGeom>
        <a:noFill/>
        <a:ln w="9525">
          <a:solidFill>
            <a:srgbClr val="000000"/>
          </a:solidFill>
          <a:round/>
        </a:ln>
      </xdr:spPr>
    </xdr:sp>
    <xdr:clientData/>
  </xdr:twoCellAnchor>
  <xdr:twoCellAnchor>
    <xdr:from>
      <xdr:col>2</xdr:col>
      <xdr:colOff>866775</xdr:colOff>
      <xdr:row>41</xdr:row>
      <xdr:rowOff>95250</xdr:rowOff>
    </xdr:from>
    <xdr:to>
      <xdr:col>2</xdr:col>
      <xdr:colOff>1123950</xdr:colOff>
      <xdr:row>41</xdr:row>
      <xdr:rowOff>95250</xdr:rowOff>
    </xdr:to>
    <xdr:sp>
      <xdr:nvSpPr>
        <xdr:cNvPr id="121364" name="Line 29"/>
        <xdr:cNvSpPr>
          <a:spLocks noChangeShapeType="1"/>
        </xdr:cNvSpPr>
      </xdr:nvSpPr>
      <xdr:spPr>
        <a:xfrm>
          <a:off x="2009775" y="8277225"/>
          <a:ext cx="257175" cy="0"/>
        </a:xfrm>
        <a:prstGeom prst="line">
          <a:avLst/>
        </a:prstGeom>
        <a:noFill/>
        <a:ln w="9525">
          <a:solidFill>
            <a:srgbClr val="000000"/>
          </a:solidFill>
          <a:round/>
        </a:ln>
      </xdr:spPr>
    </xdr:sp>
    <xdr:clientData/>
  </xdr:twoCellAnchor>
  <xdr:twoCellAnchor>
    <xdr:from>
      <xdr:col>2</xdr:col>
      <xdr:colOff>866775</xdr:colOff>
      <xdr:row>43</xdr:row>
      <xdr:rowOff>104775</xdr:rowOff>
    </xdr:from>
    <xdr:to>
      <xdr:col>2</xdr:col>
      <xdr:colOff>1190625</xdr:colOff>
      <xdr:row>43</xdr:row>
      <xdr:rowOff>104775</xdr:rowOff>
    </xdr:to>
    <xdr:sp>
      <xdr:nvSpPr>
        <xdr:cNvPr id="121365" name="Line 35"/>
        <xdr:cNvSpPr>
          <a:spLocks noChangeShapeType="1"/>
        </xdr:cNvSpPr>
      </xdr:nvSpPr>
      <xdr:spPr>
        <a:xfrm>
          <a:off x="2009775" y="8686800"/>
          <a:ext cx="323850" cy="0"/>
        </a:xfrm>
        <a:prstGeom prst="line">
          <a:avLst/>
        </a:prstGeom>
        <a:noFill/>
        <a:ln w="9525">
          <a:solidFill>
            <a:srgbClr val="000000"/>
          </a:solidFill>
          <a:round/>
        </a:ln>
      </xdr:spPr>
    </xdr:sp>
    <xdr:clientData/>
  </xdr:twoCellAnchor>
  <xdr:twoCellAnchor>
    <xdr:from>
      <xdr:col>3</xdr:col>
      <xdr:colOff>552450</xdr:colOff>
      <xdr:row>41</xdr:row>
      <xdr:rowOff>114300</xdr:rowOff>
    </xdr:from>
    <xdr:to>
      <xdr:col>4</xdr:col>
      <xdr:colOff>38100</xdr:colOff>
      <xdr:row>41</xdr:row>
      <xdr:rowOff>114300</xdr:rowOff>
    </xdr:to>
    <xdr:sp>
      <xdr:nvSpPr>
        <xdr:cNvPr id="121366" name="Line 36"/>
        <xdr:cNvSpPr>
          <a:spLocks noChangeShapeType="1"/>
        </xdr:cNvSpPr>
      </xdr:nvSpPr>
      <xdr:spPr>
        <a:xfrm>
          <a:off x="2895600" y="8296275"/>
          <a:ext cx="866775" cy="0"/>
        </a:xfrm>
        <a:prstGeom prst="line">
          <a:avLst/>
        </a:prstGeom>
        <a:noFill/>
        <a:ln w="9525">
          <a:solidFill>
            <a:srgbClr val="000000"/>
          </a:solidFill>
          <a:round/>
        </a:ln>
      </xdr:spPr>
    </xdr:sp>
    <xdr:clientData/>
  </xdr:twoCellAnchor>
  <xdr:twoCellAnchor>
    <xdr:from>
      <xdr:col>3</xdr:col>
      <xdr:colOff>1133475</xdr:colOff>
      <xdr:row>42</xdr:row>
      <xdr:rowOff>85725</xdr:rowOff>
    </xdr:from>
    <xdr:to>
      <xdr:col>4</xdr:col>
      <xdr:colOff>19050</xdr:colOff>
      <xdr:row>42</xdr:row>
      <xdr:rowOff>85725</xdr:rowOff>
    </xdr:to>
    <xdr:sp>
      <xdr:nvSpPr>
        <xdr:cNvPr id="121367" name="Line 37"/>
        <xdr:cNvSpPr>
          <a:spLocks noChangeShapeType="1"/>
        </xdr:cNvSpPr>
      </xdr:nvSpPr>
      <xdr:spPr>
        <a:xfrm>
          <a:off x="3476625" y="8467725"/>
          <a:ext cx="266700" cy="0"/>
        </a:xfrm>
        <a:prstGeom prst="line">
          <a:avLst/>
        </a:prstGeom>
        <a:noFill/>
        <a:ln w="9525">
          <a:solidFill>
            <a:srgbClr val="000000"/>
          </a:solidFill>
          <a:round/>
        </a:ln>
      </xdr:spPr>
    </xdr:sp>
    <xdr:clientData/>
  </xdr:twoCellAnchor>
  <xdr:twoCellAnchor>
    <xdr:from>
      <xdr:col>2</xdr:col>
      <xdr:colOff>876300</xdr:colOff>
      <xdr:row>44</xdr:row>
      <xdr:rowOff>85725</xdr:rowOff>
    </xdr:from>
    <xdr:to>
      <xdr:col>2</xdr:col>
      <xdr:colOff>1200150</xdr:colOff>
      <xdr:row>44</xdr:row>
      <xdr:rowOff>85725</xdr:rowOff>
    </xdr:to>
    <xdr:sp>
      <xdr:nvSpPr>
        <xdr:cNvPr id="121368" name="Line 39"/>
        <xdr:cNvSpPr>
          <a:spLocks noChangeShapeType="1"/>
        </xdr:cNvSpPr>
      </xdr:nvSpPr>
      <xdr:spPr>
        <a:xfrm>
          <a:off x="2019300" y="8867775"/>
          <a:ext cx="323850" cy="0"/>
        </a:xfrm>
        <a:prstGeom prst="line">
          <a:avLst/>
        </a:prstGeom>
        <a:noFill/>
        <a:ln w="9525">
          <a:solidFill>
            <a:srgbClr val="000000"/>
          </a:solidFill>
          <a:round/>
        </a:ln>
      </xdr:spPr>
    </xdr:sp>
    <xdr:clientData/>
  </xdr:twoCellAnchor>
  <xdr:twoCellAnchor>
    <xdr:from>
      <xdr:col>2</xdr:col>
      <xdr:colOff>885825</xdr:colOff>
      <xdr:row>45</xdr:row>
      <xdr:rowOff>85725</xdr:rowOff>
    </xdr:from>
    <xdr:to>
      <xdr:col>3</xdr:col>
      <xdr:colOff>9525</xdr:colOff>
      <xdr:row>45</xdr:row>
      <xdr:rowOff>85725</xdr:rowOff>
    </xdr:to>
    <xdr:sp>
      <xdr:nvSpPr>
        <xdr:cNvPr id="121369" name="Line 40"/>
        <xdr:cNvSpPr>
          <a:spLocks noChangeShapeType="1"/>
        </xdr:cNvSpPr>
      </xdr:nvSpPr>
      <xdr:spPr>
        <a:xfrm>
          <a:off x="2028825" y="9067800"/>
          <a:ext cx="323850" cy="0"/>
        </a:xfrm>
        <a:prstGeom prst="line">
          <a:avLst/>
        </a:prstGeom>
        <a:noFill/>
        <a:ln w="9525">
          <a:solidFill>
            <a:srgbClr val="000000"/>
          </a:solidFill>
          <a:round/>
        </a:ln>
      </xdr:spPr>
    </xdr:sp>
    <xdr:clientData/>
  </xdr:twoCellAnchor>
  <xdr:twoCellAnchor>
    <xdr:from>
      <xdr:col>2</xdr:col>
      <xdr:colOff>514350</xdr:colOff>
      <xdr:row>5</xdr:row>
      <xdr:rowOff>104775</xdr:rowOff>
    </xdr:from>
    <xdr:to>
      <xdr:col>2</xdr:col>
      <xdr:colOff>1104900</xdr:colOff>
      <xdr:row>5</xdr:row>
      <xdr:rowOff>104775</xdr:rowOff>
    </xdr:to>
    <xdr:sp>
      <xdr:nvSpPr>
        <xdr:cNvPr id="121370" name="Line 42"/>
        <xdr:cNvSpPr>
          <a:spLocks noChangeShapeType="1"/>
        </xdr:cNvSpPr>
      </xdr:nvSpPr>
      <xdr:spPr>
        <a:xfrm>
          <a:off x="1657350" y="1143000"/>
          <a:ext cx="590550" cy="0"/>
        </a:xfrm>
        <a:prstGeom prst="line">
          <a:avLst/>
        </a:prstGeom>
        <a:noFill/>
        <a:ln w="9525">
          <a:solidFill>
            <a:srgbClr val="000000"/>
          </a:solidFill>
          <a:round/>
        </a:ln>
      </xdr:spPr>
    </xdr:sp>
    <xdr:clientData/>
  </xdr:twoCellAnchor>
  <xdr:twoCellAnchor>
    <xdr:from>
      <xdr:col>2</xdr:col>
      <xdr:colOff>857250</xdr:colOff>
      <xdr:row>5</xdr:row>
      <xdr:rowOff>123825</xdr:rowOff>
    </xdr:from>
    <xdr:to>
      <xdr:col>2</xdr:col>
      <xdr:colOff>866775</xdr:colOff>
      <xdr:row>26</xdr:row>
      <xdr:rowOff>104775</xdr:rowOff>
    </xdr:to>
    <xdr:sp>
      <xdr:nvSpPr>
        <xdr:cNvPr id="121371" name="Line 43"/>
        <xdr:cNvSpPr>
          <a:spLocks noChangeShapeType="1"/>
        </xdr:cNvSpPr>
      </xdr:nvSpPr>
      <xdr:spPr>
        <a:xfrm>
          <a:off x="2000250" y="1162050"/>
          <a:ext cx="9525" cy="4181475"/>
        </a:xfrm>
        <a:prstGeom prst="line">
          <a:avLst/>
        </a:prstGeom>
        <a:noFill/>
        <a:ln w="9525">
          <a:solidFill>
            <a:srgbClr val="000000"/>
          </a:solidFill>
          <a:round/>
        </a:ln>
      </xdr:spPr>
    </xdr:sp>
    <xdr:clientData/>
  </xdr:twoCellAnchor>
  <xdr:twoCellAnchor>
    <xdr:from>
      <xdr:col>3</xdr:col>
      <xdr:colOff>1114425</xdr:colOff>
      <xdr:row>10</xdr:row>
      <xdr:rowOff>123825</xdr:rowOff>
    </xdr:from>
    <xdr:to>
      <xdr:col>3</xdr:col>
      <xdr:colOff>1371600</xdr:colOff>
      <xdr:row>10</xdr:row>
      <xdr:rowOff>123825</xdr:rowOff>
    </xdr:to>
    <xdr:sp>
      <xdr:nvSpPr>
        <xdr:cNvPr id="121372" name="Line 46"/>
        <xdr:cNvSpPr>
          <a:spLocks noChangeShapeType="1"/>
        </xdr:cNvSpPr>
      </xdr:nvSpPr>
      <xdr:spPr>
        <a:xfrm>
          <a:off x="3457575" y="2162175"/>
          <a:ext cx="257175" cy="0"/>
        </a:xfrm>
        <a:prstGeom prst="line">
          <a:avLst/>
        </a:prstGeom>
        <a:noFill/>
        <a:ln w="9525">
          <a:solidFill>
            <a:srgbClr val="000000"/>
          </a:solidFill>
          <a:round/>
        </a:ln>
      </xdr:spPr>
    </xdr:sp>
    <xdr:clientData/>
  </xdr:twoCellAnchor>
  <xdr:twoCellAnchor>
    <xdr:from>
      <xdr:col>3</xdr:col>
      <xdr:colOff>1114425</xdr:colOff>
      <xdr:row>9</xdr:row>
      <xdr:rowOff>114300</xdr:rowOff>
    </xdr:from>
    <xdr:to>
      <xdr:col>3</xdr:col>
      <xdr:colOff>1371600</xdr:colOff>
      <xdr:row>9</xdr:row>
      <xdr:rowOff>114300</xdr:rowOff>
    </xdr:to>
    <xdr:sp>
      <xdr:nvSpPr>
        <xdr:cNvPr id="121373" name="Line 47"/>
        <xdr:cNvSpPr>
          <a:spLocks noChangeShapeType="1"/>
        </xdr:cNvSpPr>
      </xdr:nvSpPr>
      <xdr:spPr>
        <a:xfrm>
          <a:off x="3457575" y="1952625"/>
          <a:ext cx="257175" cy="0"/>
        </a:xfrm>
        <a:prstGeom prst="line">
          <a:avLst/>
        </a:prstGeom>
        <a:noFill/>
        <a:ln w="9525">
          <a:solidFill>
            <a:srgbClr val="000000"/>
          </a:solidFill>
          <a:round/>
        </a:ln>
      </xdr:spPr>
    </xdr:sp>
    <xdr:clientData/>
  </xdr:twoCellAnchor>
  <xdr:twoCellAnchor>
    <xdr:from>
      <xdr:col>2</xdr:col>
      <xdr:colOff>866775</xdr:colOff>
      <xdr:row>11</xdr:row>
      <xdr:rowOff>85725</xdr:rowOff>
    </xdr:from>
    <xdr:to>
      <xdr:col>2</xdr:col>
      <xdr:colOff>1200150</xdr:colOff>
      <xdr:row>11</xdr:row>
      <xdr:rowOff>85725</xdr:rowOff>
    </xdr:to>
    <xdr:sp>
      <xdr:nvSpPr>
        <xdr:cNvPr id="121374" name="Line 48"/>
        <xdr:cNvSpPr>
          <a:spLocks noChangeShapeType="1"/>
        </xdr:cNvSpPr>
      </xdr:nvSpPr>
      <xdr:spPr>
        <a:xfrm>
          <a:off x="2009775" y="2324100"/>
          <a:ext cx="333375" cy="0"/>
        </a:xfrm>
        <a:prstGeom prst="line">
          <a:avLst/>
        </a:prstGeom>
        <a:noFill/>
        <a:ln w="9525">
          <a:solidFill>
            <a:srgbClr val="000000"/>
          </a:solidFill>
          <a:round/>
        </a:ln>
      </xdr:spPr>
    </xdr:sp>
    <xdr:clientData/>
  </xdr:twoCellAnchor>
  <xdr:twoCellAnchor>
    <xdr:from>
      <xdr:col>2</xdr:col>
      <xdr:colOff>885825</xdr:colOff>
      <xdr:row>17</xdr:row>
      <xdr:rowOff>123825</xdr:rowOff>
    </xdr:from>
    <xdr:to>
      <xdr:col>3</xdr:col>
      <xdr:colOff>9525</xdr:colOff>
      <xdr:row>17</xdr:row>
      <xdr:rowOff>123825</xdr:rowOff>
    </xdr:to>
    <xdr:sp>
      <xdr:nvSpPr>
        <xdr:cNvPr id="121375" name="Line 54"/>
        <xdr:cNvSpPr>
          <a:spLocks noChangeShapeType="1"/>
        </xdr:cNvSpPr>
      </xdr:nvSpPr>
      <xdr:spPr>
        <a:xfrm>
          <a:off x="2028825" y="3562350"/>
          <a:ext cx="323850" cy="0"/>
        </a:xfrm>
        <a:prstGeom prst="line">
          <a:avLst/>
        </a:prstGeom>
        <a:noFill/>
        <a:ln w="9525">
          <a:solidFill>
            <a:srgbClr val="000000"/>
          </a:solidFill>
          <a:round/>
        </a:ln>
      </xdr:spPr>
    </xdr:sp>
    <xdr:clientData/>
  </xdr:twoCellAnchor>
  <xdr:twoCellAnchor>
    <xdr:from>
      <xdr:col>2</xdr:col>
      <xdr:colOff>857250</xdr:colOff>
      <xdr:row>26</xdr:row>
      <xdr:rowOff>114300</xdr:rowOff>
    </xdr:from>
    <xdr:to>
      <xdr:col>2</xdr:col>
      <xdr:colOff>1181100</xdr:colOff>
      <xdr:row>26</xdr:row>
      <xdr:rowOff>114300</xdr:rowOff>
    </xdr:to>
    <xdr:sp>
      <xdr:nvSpPr>
        <xdr:cNvPr id="121376" name="Line 56"/>
        <xdr:cNvSpPr>
          <a:spLocks noChangeShapeType="1"/>
        </xdr:cNvSpPr>
      </xdr:nvSpPr>
      <xdr:spPr>
        <a:xfrm>
          <a:off x="2000250" y="5353050"/>
          <a:ext cx="323850" cy="0"/>
        </a:xfrm>
        <a:prstGeom prst="line">
          <a:avLst/>
        </a:prstGeom>
        <a:noFill/>
        <a:ln w="9525">
          <a:solidFill>
            <a:srgbClr val="000000"/>
          </a:solidFill>
          <a:round/>
        </a:ln>
      </xdr:spPr>
    </xdr:sp>
    <xdr:clientData/>
  </xdr:twoCellAnchor>
  <xdr:twoCellAnchor>
    <xdr:from>
      <xdr:col>7</xdr:col>
      <xdr:colOff>161925</xdr:colOff>
      <xdr:row>5</xdr:row>
      <xdr:rowOff>114300</xdr:rowOff>
    </xdr:from>
    <xdr:to>
      <xdr:col>7</xdr:col>
      <xdr:colOff>923925</xdr:colOff>
      <xdr:row>5</xdr:row>
      <xdr:rowOff>114300</xdr:rowOff>
    </xdr:to>
    <xdr:sp>
      <xdr:nvSpPr>
        <xdr:cNvPr id="121377" name="Line 59"/>
        <xdr:cNvSpPr>
          <a:spLocks noChangeShapeType="1"/>
        </xdr:cNvSpPr>
      </xdr:nvSpPr>
      <xdr:spPr>
        <a:xfrm>
          <a:off x="6200775" y="1152525"/>
          <a:ext cx="762000" cy="0"/>
        </a:xfrm>
        <a:prstGeom prst="line">
          <a:avLst/>
        </a:prstGeom>
        <a:noFill/>
        <a:ln w="9525">
          <a:solidFill>
            <a:srgbClr val="000000"/>
          </a:solidFill>
          <a:round/>
        </a:ln>
      </xdr:spPr>
    </xdr:sp>
    <xdr:clientData/>
  </xdr:twoCellAnchor>
  <xdr:twoCellAnchor>
    <xdr:from>
      <xdr:col>7</xdr:col>
      <xdr:colOff>523875</xdr:colOff>
      <xdr:row>5</xdr:row>
      <xdr:rowOff>123825</xdr:rowOff>
    </xdr:from>
    <xdr:to>
      <xdr:col>7</xdr:col>
      <xdr:colOff>552450</xdr:colOff>
      <xdr:row>16</xdr:row>
      <xdr:rowOff>123825</xdr:rowOff>
    </xdr:to>
    <xdr:sp>
      <xdr:nvSpPr>
        <xdr:cNvPr id="121378" name="Line 60"/>
        <xdr:cNvSpPr>
          <a:spLocks noChangeShapeType="1"/>
        </xdr:cNvSpPr>
      </xdr:nvSpPr>
      <xdr:spPr>
        <a:xfrm>
          <a:off x="6562725" y="1162050"/>
          <a:ext cx="28575" cy="2200275"/>
        </a:xfrm>
        <a:prstGeom prst="line">
          <a:avLst/>
        </a:prstGeom>
        <a:noFill/>
        <a:ln w="9525">
          <a:solidFill>
            <a:srgbClr val="000000"/>
          </a:solidFill>
          <a:round/>
        </a:ln>
      </xdr:spPr>
    </xdr:sp>
    <xdr:clientData/>
  </xdr:twoCellAnchor>
  <xdr:twoCellAnchor>
    <xdr:from>
      <xdr:col>7</xdr:col>
      <xdr:colOff>533400</xdr:colOff>
      <xdr:row>7</xdr:row>
      <xdr:rowOff>76200</xdr:rowOff>
    </xdr:from>
    <xdr:to>
      <xdr:col>7</xdr:col>
      <xdr:colOff>952500</xdr:colOff>
      <xdr:row>7</xdr:row>
      <xdr:rowOff>76200</xdr:rowOff>
    </xdr:to>
    <xdr:sp>
      <xdr:nvSpPr>
        <xdr:cNvPr id="121379" name="Line 61"/>
        <xdr:cNvSpPr>
          <a:spLocks noChangeShapeType="1"/>
        </xdr:cNvSpPr>
      </xdr:nvSpPr>
      <xdr:spPr>
        <a:xfrm>
          <a:off x="6572250" y="1514475"/>
          <a:ext cx="419100" cy="0"/>
        </a:xfrm>
        <a:prstGeom prst="line">
          <a:avLst/>
        </a:prstGeom>
        <a:noFill/>
        <a:ln w="9525">
          <a:solidFill>
            <a:srgbClr val="000000"/>
          </a:solidFill>
          <a:round/>
        </a:ln>
      </xdr:spPr>
    </xdr:sp>
    <xdr:clientData/>
  </xdr:twoCellAnchor>
  <xdr:twoCellAnchor>
    <xdr:from>
      <xdr:col>7</xdr:col>
      <xdr:colOff>523875</xdr:colOff>
      <xdr:row>8</xdr:row>
      <xdr:rowOff>85725</xdr:rowOff>
    </xdr:from>
    <xdr:to>
      <xdr:col>7</xdr:col>
      <xdr:colOff>962025</xdr:colOff>
      <xdr:row>8</xdr:row>
      <xdr:rowOff>85725</xdr:rowOff>
    </xdr:to>
    <xdr:sp>
      <xdr:nvSpPr>
        <xdr:cNvPr id="121380" name="Line 62"/>
        <xdr:cNvSpPr>
          <a:spLocks noChangeShapeType="1"/>
        </xdr:cNvSpPr>
      </xdr:nvSpPr>
      <xdr:spPr>
        <a:xfrm>
          <a:off x="6562725" y="1724025"/>
          <a:ext cx="438150" cy="0"/>
        </a:xfrm>
        <a:prstGeom prst="line">
          <a:avLst/>
        </a:prstGeom>
        <a:noFill/>
        <a:ln w="9525">
          <a:solidFill>
            <a:srgbClr val="000000"/>
          </a:solidFill>
          <a:round/>
        </a:ln>
      </xdr:spPr>
    </xdr:sp>
    <xdr:clientData/>
  </xdr:twoCellAnchor>
  <xdr:twoCellAnchor>
    <xdr:from>
      <xdr:col>7</xdr:col>
      <xdr:colOff>533400</xdr:colOff>
      <xdr:row>9</xdr:row>
      <xdr:rowOff>104775</xdr:rowOff>
    </xdr:from>
    <xdr:to>
      <xdr:col>7</xdr:col>
      <xdr:colOff>962025</xdr:colOff>
      <xdr:row>9</xdr:row>
      <xdr:rowOff>104775</xdr:rowOff>
    </xdr:to>
    <xdr:sp>
      <xdr:nvSpPr>
        <xdr:cNvPr id="121381" name="Line 63"/>
        <xdr:cNvSpPr>
          <a:spLocks noChangeShapeType="1"/>
        </xdr:cNvSpPr>
      </xdr:nvSpPr>
      <xdr:spPr>
        <a:xfrm>
          <a:off x="6572250" y="1943100"/>
          <a:ext cx="428625" cy="0"/>
        </a:xfrm>
        <a:prstGeom prst="line">
          <a:avLst/>
        </a:prstGeom>
        <a:noFill/>
        <a:ln w="9525">
          <a:solidFill>
            <a:srgbClr val="000000"/>
          </a:solidFill>
          <a:round/>
        </a:ln>
      </xdr:spPr>
    </xdr:sp>
    <xdr:clientData/>
  </xdr:twoCellAnchor>
  <xdr:twoCellAnchor>
    <xdr:from>
      <xdr:col>7</xdr:col>
      <xdr:colOff>523875</xdr:colOff>
      <xdr:row>10</xdr:row>
      <xdr:rowOff>123825</xdr:rowOff>
    </xdr:from>
    <xdr:to>
      <xdr:col>7</xdr:col>
      <xdr:colOff>914400</xdr:colOff>
      <xdr:row>10</xdr:row>
      <xdr:rowOff>123825</xdr:rowOff>
    </xdr:to>
    <xdr:sp>
      <xdr:nvSpPr>
        <xdr:cNvPr id="121382" name="Line 64"/>
        <xdr:cNvSpPr>
          <a:spLocks noChangeShapeType="1"/>
        </xdr:cNvSpPr>
      </xdr:nvSpPr>
      <xdr:spPr>
        <a:xfrm>
          <a:off x="6562725" y="2162175"/>
          <a:ext cx="390525" cy="0"/>
        </a:xfrm>
        <a:prstGeom prst="line">
          <a:avLst/>
        </a:prstGeom>
        <a:noFill/>
        <a:ln w="9525">
          <a:solidFill>
            <a:srgbClr val="000000"/>
          </a:solidFill>
          <a:round/>
        </a:ln>
      </xdr:spPr>
    </xdr:sp>
    <xdr:clientData/>
  </xdr:twoCellAnchor>
  <xdr:twoCellAnchor>
    <xdr:from>
      <xdr:col>7</xdr:col>
      <xdr:colOff>552450</xdr:colOff>
      <xdr:row>14</xdr:row>
      <xdr:rowOff>95250</xdr:rowOff>
    </xdr:from>
    <xdr:to>
      <xdr:col>7</xdr:col>
      <xdr:colOff>962025</xdr:colOff>
      <xdr:row>14</xdr:row>
      <xdr:rowOff>95250</xdr:rowOff>
    </xdr:to>
    <xdr:sp>
      <xdr:nvSpPr>
        <xdr:cNvPr id="121383" name="Line 65"/>
        <xdr:cNvSpPr>
          <a:spLocks noChangeShapeType="1"/>
        </xdr:cNvSpPr>
      </xdr:nvSpPr>
      <xdr:spPr>
        <a:xfrm>
          <a:off x="6591300" y="2933700"/>
          <a:ext cx="409575" cy="0"/>
        </a:xfrm>
        <a:prstGeom prst="line">
          <a:avLst/>
        </a:prstGeom>
        <a:noFill/>
        <a:ln w="9525">
          <a:solidFill>
            <a:srgbClr val="000000"/>
          </a:solidFill>
          <a:round/>
        </a:ln>
      </xdr:spPr>
    </xdr:sp>
    <xdr:clientData/>
  </xdr:twoCellAnchor>
  <xdr:twoCellAnchor>
    <xdr:from>
      <xdr:col>7</xdr:col>
      <xdr:colOff>561975</xdr:colOff>
      <xdr:row>12</xdr:row>
      <xdr:rowOff>95250</xdr:rowOff>
    </xdr:from>
    <xdr:to>
      <xdr:col>7</xdr:col>
      <xdr:colOff>952500</xdr:colOff>
      <xdr:row>12</xdr:row>
      <xdr:rowOff>95250</xdr:rowOff>
    </xdr:to>
    <xdr:sp>
      <xdr:nvSpPr>
        <xdr:cNvPr id="121384" name="Line 67"/>
        <xdr:cNvSpPr>
          <a:spLocks noChangeShapeType="1"/>
        </xdr:cNvSpPr>
      </xdr:nvSpPr>
      <xdr:spPr>
        <a:xfrm>
          <a:off x="6600825" y="2533650"/>
          <a:ext cx="390525" cy="0"/>
        </a:xfrm>
        <a:prstGeom prst="line">
          <a:avLst/>
        </a:prstGeom>
        <a:noFill/>
        <a:ln w="9525">
          <a:solidFill>
            <a:srgbClr val="000000"/>
          </a:solidFill>
          <a:round/>
        </a:ln>
      </xdr:spPr>
    </xdr:sp>
    <xdr:clientData/>
  </xdr:twoCellAnchor>
  <xdr:twoCellAnchor>
    <xdr:from>
      <xdr:col>7</xdr:col>
      <xdr:colOff>533400</xdr:colOff>
      <xdr:row>11</xdr:row>
      <xdr:rowOff>104775</xdr:rowOff>
    </xdr:from>
    <xdr:to>
      <xdr:col>7</xdr:col>
      <xdr:colOff>933450</xdr:colOff>
      <xdr:row>11</xdr:row>
      <xdr:rowOff>104775</xdr:rowOff>
    </xdr:to>
    <xdr:sp>
      <xdr:nvSpPr>
        <xdr:cNvPr id="121385" name="Line 68"/>
        <xdr:cNvSpPr>
          <a:spLocks noChangeShapeType="1"/>
        </xdr:cNvSpPr>
      </xdr:nvSpPr>
      <xdr:spPr>
        <a:xfrm>
          <a:off x="6572250" y="2343150"/>
          <a:ext cx="400050" cy="0"/>
        </a:xfrm>
        <a:prstGeom prst="line">
          <a:avLst/>
        </a:prstGeom>
        <a:noFill/>
        <a:ln w="9525">
          <a:solidFill>
            <a:srgbClr val="000000"/>
          </a:solidFill>
          <a:round/>
        </a:ln>
      </xdr:spPr>
    </xdr:sp>
    <xdr:clientData/>
  </xdr:twoCellAnchor>
  <xdr:twoCellAnchor>
    <xdr:from>
      <xdr:col>7</xdr:col>
      <xdr:colOff>561975</xdr:colOff>
      <xdr:row>13</xdr:row>
      <xdr:rowOff>123825</xdr:rowOff>
    </xdr:from>
    <xdr:to>
      <xdr:col>7</xdr:col>
      <xdr:colOff>942975</xdr:colOff>
      <xdr:row>13</xdr:row>
      <xdr:rowOff>123825</xdr:rowOff>
    </xdr:to>
    <xdr:sp>
      <xdr:nvSpPr>
        <xdr:cNvPr id="121386" name="Line 69"/>
        <xdr:cNvSpPr>
          <a:spLocks noChangeShapeType="1"/>
        </xdr:cNvSpPr>
      </xdr:nvSpPr>
      <xdr:spPr>
        <a:xfrm>
          <a:off x="6600825" y="2762250"/>
          <a:ext cx="381000" cy="0"/>
        </a:xfrm>
        <a:prstGeom prst="line">
          <a:avLst/>
        </a:prstGeom>
        <a:noFill/>
        <a:ln w="9525">
          <a:solidFill>
            <a:srgbClr val="000000"/>
          </a:solidFill>
          <a:round/>
        </a:ln>
      </xdr:spPr>
    </xdr:sp>
    <xdr:clientData/>
  </xdr:twoCellAnchor>
  <xdr:twoCellAnchor>
    <xdr:from>
      <xdr:col>7</xdr:col>
      <xdr:colOff>523875</xdr:colOff>
      <xdr:row>6</xdr:row>
      <xdr:rowOff>104775</xdr:rowOff>
    </xdr:from>
    <xdr:to>
      <xdr:col>7</xdr:col>
      <xdr:colOff>885825</xdr:colOff>
      <xdr:row>6</xdr:row>
      <xdr:rowOff>104775</xdr:rowOff>
    </xdr:to>
    <xdr:sp>
      <xdr:nvSpPr>
        <xdr:cNvPr id="121387" name="Line 70"/>
        <xdr:cNvSpPr>
          <a:spLocks noChangeShapeType="1"/>
        </xdr:cNvSpPr>
      </xdr:nvSpPr>
      <xdr:spPr>
        <a:xfrm>
          <a:off x="6562725" y="1343025"/>
          <a:ext cx="361950" cy="0"/>
        </a:xfrm>
        <a:prstGeom prst="line">
          <a:avLst/>
        </a:prstGeom>
        <a:noFill/>
        <a:ln w="9525">
          <a:solidFill>
            <a:srgbClr val="000000"/>
          </a:solidFill>
          <a:round/>
        </a:ln>
      </xdr:spPr>
    </xdr:sp>
    <xdr:clientData/>
  </xdr:twoCellAnchor>
  <xdr:twoCellAnchor>
    <xdr:from>
      <xdr:col>7</xdr:col>
      <xdr:colOff>561975</xdr:colOff>
      <xdr:row>15</xdr:row>
      <xdr:rowOff>133350</xdr:rowOff>
    </xdr:from>
    <xdr:to>
      <xdr:col>7</xdr:col>
      <xdr:colOff>933450</xdr:colOff>
      <xdr:row>15</xdr:row>
      <xdr:rowOff>133350</xdr:rowOff>
    </xdr:to>
    <xdr:sp>
      <xdr:nvSpPr>
        <xdr:cNvPr id="121388" name="Line 72"/>
        <xdr:cNvSpPr>
          <a:spLocks noChangeShapeType="1"/>
        </xdr:cNvSpPr>
      </xdr:nvSpPr>
      <xdr:spPr>
        <a:xfrm>
          <a:off x="6600825" y="3171825"/>
          <a:ext cx="371475" cy="0"/>
        </a:xfrm>
        <a:prstGeom prst="line">
          <a:avLst/>
        </a:prstGeom>
        <a:noFill/>
        <a:ln w="9525">
          <a:solidFill>
            <a:srgbClr val="000000"/>
          </a:solidFill>
          <a:round/>
        </a:ln>
      </xdr:spPr>
    </xdr:sp>
    <xdr:clientData/>
  </xdr:twoCellAnchor>
  <xdr:twoCellAnchor>
    <xdr:from>
      <xdr:col>7</xdr:col>
      <xdr:colOff>571500</xdr:colOff>
      <xdr:row>16</xdr:row>
      <xdr:rowOff>123825</xdr:rowOff>
    </xdr:from>
    <xdr:to>
      <xdr:col>7</xdr:col>
      <xdr:colOff>952500</xdr:colOff>
      <xdr:row>16</xdr:row>
      <xdr:rowOff>123825</xdr:rowOff>
    </xdr:to>
    <xdr:sp>
      <xdr:nvSpPr>
        <xdr:cNvPr id="121389" name="Line 73"/>
        <xdr:cNvSpPr>
          <a:spLocks noChangeShapeType="1"/>
        </xdr:cNvSpPr>
      </xdr:nvSpPr>
      <xdr:spPr>
        <a:xfrm>
          <a:off x="6610350" y="3362325"/>
          <a:ext cx="381000" cy="0"/>
        </a:xfrm>
        <a:prstGeom prst="line">
          <a:avLst/>
        </a:prstGeom>
        <a:noFill/>
        <a:ln w="9525">
          <a:solidFill>
            <a:srgbClr val="000000"/>
          </a:solidFill>
          <a:round/>
        </a:ln>
      </xdr:spPr>
    </xdr:sp>
    <xdr:clientData/>
  </xdr:twoCellAnchor>
  <xdr:twoCellAnchor>
    <xdr:from>
      <xdr:col>6</xdr:col>
      <xdr:colOff>371475</xdr:colOff>
      <xdr:row>19</xdr:row>
      <xdr:rowOff>104775</xdr:rowOff>
    </xdr:from>
    <xdr:to>
      <xdr:col>6</xdr:col>
      <xdr:colOff>371475</xdr:colOff>
      <xdr:row>19</xdr:row>
      <xdr:rowOff>104775</xdr:rowOff>
    </xdr:to>
    <xdr:sp>
      <xdr:nvSpPr>
        <xdr:cNvPr id="121390" name="Line 75"/>
        <xdr:cNvSpPr>
          <a:spLocks noChangeShapeType="1"/>
        </xdr:cNvSpPr>
      </xdr:nvSpPr>
      <xdr:spPr>
        <a:xfrm>
          <a:off x="6038850" y="3943350"/>
          <a:ext cx="0" cy="0"/>
        </a:xfrm>
        <a:prstGeom prst="line">
          <a:avLst/>
        </a:prstGeom>
        <a:noFill/>
        <a:ln w="9525">
          <a:solidFill>
            <a:srgbClr val="000000"/>
          </a:solidFill>
          <a:round/>
        </a:ln>
      </xdr:spPr>
    </xdr:sp>
    <xdr:clientData/>
  </xdr:twoCellAnchor>
  <xdr:twoCellAnchor>
    <xdr:from>
      <xdr:col>7</xdr:col>
      <xdr:colOff>523875</xdr:colOff>
      <xdr:row>19</xdr:row>
      <xdr:rowOff>95250</xdr:rowOff>
    </xdr:from>
    <xdr:to>
      <xdr:col>7</xdr:col>
      <xdr:colOff>533400</xdr:colOff>
      <xdr:row>25</xdr:row>
      <xdr:rowOff>123825</xdr:rowOff>
    </xdr:to>
    <xdr:sp>
      <xdr:nvSpPr>
        <xdr:cNvPr id="121391" name="Line 76"/>
        <xdr:cNvSpPr>
          <a:spLocks noChangeShapeType="1"/>
        </xdr:cNvSpPr>
      </xdr:nvSpPr>
      <xdr:spPr>
        <a:xfrm>
          <a:off x="6562725" y="3933825"/>
          <a:ext cx="9525" cy="1228725"/>
        </a:xfrm>
        <a:prstGeom prst="line">
          <a:avLst/>
        </a:prstGeom>
        <a:noFill/>
        <a:ln w="9525">
          <a:solidFill>
            <a:srgbClr val="000000"/>
          </a:solidFill>
          <a:round/>
        </a:ln>
      </xdr:spPr>
    </xdr:sp>
    <xdr:clientData/>
  </xdr:twoCellAnchor>
  <xdr:twoCellAnchor>
    <xdr:from>
      <xdr:col>7</xdr:col>
      <xdr:colOff>523875</xdr:colOff>
      <xdr:row>20</xdr:row>
      <xdr:rowOff>76200</xdr:rowOff>
    </xdr:from>
    <xdr:to>
      <xdr:col>7</xdr:col>
      <xdr:colOff>942975</xdr:colOff>
      <xdr:row>20</xdr:row>
      <xdr:rowOff>76200</xdr:rowOff>
    </xdr:to>
    <xdr:sp>
      <xdr:nvSpPr>
        <xdr:cNvPr id="121392" name="Line 77"/>
        <xdr:cNvSpPr>
          <a:spLocks noChangeShapeType="1"/>
        </xdr:cNvSpPr>
      </xdr:nvSpPr>
      <xdr:spPr>
        <a:xfrm>
          <a:off x="6562725" y="4114800"/>
          <a:ext cx="419100" cy="0"/>
        </a:xfrm>
        <a:prstGeom prst="line">
          <a:avLst/>
        </a:prstGeom>
        <a:noFill/>
        <a:ln w="9525">
          <a:solidFill>
            <a:srgbClr val="000000"/>
          </a:solidFill>
          <a:round/>
        </a:ln>
      </xdr:spPr>
    </xdr:sp>
    <xdr:clientData/>
  </xdr:twoCellAnchor>
  <xdr:twoCellAnchor>
    <xdr:from>
      <xdr:col>7</xdr:col>
      <xdr:colOff>514350</xdr:colOff>
      <xdr:row>21</xdr:row>
      <xdr:rowOff>85725</xdr:rowOff>
    </xdr:from>
    <xdr:to>
      <xdr:col>7</xdr:col>
      <xdr:colOff>952500</xdr:colOff>
      <xdr:row>21</xdr:row>
      <xdr:rowOff>85725</xdr:rowOff>
    </xdr:to>
    <xdr:sp>
      <xdr:nvSpPr>
        <xdr:cNvPr id="121393" name="Line 78"/>
        <xdr:cNvSpPr>
          <a:spLocks noChangeShapeType="1"/>
        </xdr:cNvSpPr>
      </xdr:nvSpPr>
      <xdr:spPr>
        <a:xfrm>
          <a:off x="6553200" y="4324350"/>
          <a:ext cx="438150" cy="0"/>
        </a:xfrm>
        <a:prstGeom prst="line">
          <a:avLst/>
        </a:prstGeom>
        <a:noFill/>
        <a:ln w="9525">
          <a:solidFill>
            <a:srgbClr val="000000"/>
          </a:solidFill>
          <a:round/>
        </a:ln>
      </xdr:spPr>
    </xdr:sp>
    <xdr:clientData/>
  </xdr:twoCellAnchor>
  <xdr:twoCellAnchor>
    <xdr:from>
      <xdr:col>7</xdr:col>
      <xdr:colOff>542925</xdr:colOff>
      <xdr:row>25</xdr:row>
      <xdr:rowOff>114300</xdr:rowOff>
    </xdr:from>
    <xdr:to>
      <xdr:col>7</xdr:col>
      <xdr:colOff>933450</xdr:colOff>
      <xdr:row>25</xdr:row>
      <xdr:rowOff>114300</xdr:rowOff>
    </xdr:to>
    <xdr:sp>
      <xdr:nvSpPr>
        <xdr:cNvPr id="121394" name="Line 80"/>
        <xdr:cNvSpPr>
          <a:spLocks noChangeShapeType="1"/>
        </xdr:cNvSpPr>
      </xdr:nvSpPr>
      <xdr:spPr>
        <a:xfrm>
          <a:off x="6581775" y="5153025"/>
          <a:ext cx="390525" cy="0"/>
        </a:xfrm>
        <a:prstGeom prst="line">
          <a:avLst/>
        </a:prstGeom>
        <a:noFill/>
        <a:ln w="9525">
          <a:solidFill>
            <a:srgbClr val="000000"/>
          </a:solidFill>
          <a:round/>
        </a:ln>
      </xdr:spPr>
    </xdr:sp>
    <xdr:clientData/>
  </xdr:twoCellAnchor>
  <xdr:twoCellAnchor>
    <xdr:from>
      <xdr:col>7</xdr:col>
      <xdr:colOff>552450</xdr:colOff>
      <xdr:row>24</xdr:row>
      <xdr:rowOff>142875</xdr:rowOff>
    </xdr:from>
    <xdr:to>
      <xdr:col>7</xdr:col>
      <xdr:colOff>942975</xdr:colOff>
      <xdr:row>24</xdr:row>
      <xdr:rowOff>142875</xdr:rowOff>
    </xdr:to>
    <xdr:sp>
      <xdr:nvSpPr>
        <xdr:cNvPr id="121395" name="Line 81"/>
        <xdr:cNvSpPr>
          <a:spLocks noChangeShapeType="1"/>
        </xdr:cNvSpPr>
      </xdr:nvSpPr>
      <xdr:spPr>
        <a:xfrm>
          <a:off x="6591300" y="4981575"/>
          <a:ext cx="390525" cy="0"/>
        </a:xfrm>
        <a:prstGeom prst="line">
          <a:avLst/>
        </a:prstGeom>
        <a:noFill/>
        <a:ln w="9525">
          <a:solidFill>
            <a:srgbClr val="000000"/>
          </a:solidFill>
          <a:round/>
        </a:ln>
      </xdr:spPr>
    </xdr:sp>
    <xdr:clientData/>
  </xdr:twoCellAnchor>
  <xdr:twoCellAnchor>
    <xdr:from>
      <xdr:col>7</xdr:col>
      <xdr:colOff>514350</xdr:colOff>
      <xdr:row>22</xdr:row>
      <xdr:rowOff>85725</xdr:rowOff>
    </xdr:from>
    <xdr:to>
      <xdr:col>7</xdr:col>
      <xdr:colOff>952500</xdr:colOff>
      <xdr:row>22</xdr:row>
      <xdr:rowOff>85725</xdr:rowOff>
    </xdr:to>
    <xdr:sp>
      <xdr:nvSpPr>
        <xdr:cNvPr id="121396" name="Line 84"/>
        <xdr:cNvSpPr>
          <a:spLocks noChangeShapeType="1"/>
        </xdr:cNvSpPr>
      </xdr:nvSpPr>
      <xdr:spPr>
        <a:xfrm>
          <a:off x="6553200" y="4524375"/>
          <a:ext cx="438150" cy="0"/>
        </a:xfrm>
        <a:prstGeom prst="line">
          <a:avLst/>
        </a:prstGeom>
        <a:noFill/>
        <a:ln w="9525">
          <a:solidFill>
            <a:srgbClr val="000000"/>
          </a:solidFill>
          <a:round/>
        </a:ln>
      </xdr:spPr>
    </xdr:sp>
    <xdr:clientData/>
  </xdr:twoCellAnchor>
  <xdr:twoCellAnchor>
    <xdr:from>
      <xdr:col>3</xdr:col>
      <xdr:colOff>1381125</xdr:colOff>
      <xdr:row>10</xdr:row>
      <xdr:rowOff>123825</xdr:rowOff>
    </xdr:from>
    <xdr:to>
      <xdr:col>3</xdr:col>
      <xdr:colOff>1381125</xdr:colOff>
      <xdr:row>10</xdr:row>
      <xdr:rowOff>123825</xdr:rowOff>
    </xdr:to>
    <xdr:sp>
      <xdr:nvSpPr>
        <xdr:cNvPr id="121397" name="Line 86"/>
        <xdr:cNvSpPr>
          <a:spLocks noChangeShapeType="1"/>
        </xdr:cNvSpPr>
      </xdr:nvSpPr>
      <xdr:spPr>
        <a:xfrm flipV="1">
          <a:off x="3724275" y="2162175"/>
          <a:ext cx="0" cy="0"/>
        </a:xfrm>
        <a:prstGeom prst="line">
          <a:avLst/>
        </a:prstGeom>
        <a:noFill/>
        <a:ln w="9525">
          <a:solidFill>
            <a:srgbClr val="000000"/>
          </a:solidFill>
          <a:round/>
        </a:ln>
      </xdr:spPr>
    </xdr:sp>
    <xdr:clientData/>
  </xdr:twoCellAnchor>
  <xdr:twoCellAnchor>
    <xdr:from>
      <xdr:col>3</xdr:col>
      <xdr:colOff>1266825</xdr:colOff>
      <xdr:row>19</xdr:row>
      <xdr:rowOff>114300</xdr:rowOff>
    </xdr:from>
    <xdr:to>
      <xdr:col>3</xdr:col>
      <xdr:colOff>1381125</xdr:colOff>
      <xdr:row>19</xdr:row>
      <xdr:rowOff>114300</xdr:rowOff>
    </xdr:to>
    <xdr:sp>
      <xdr:nvSpPr>
        <xdr:cNvPr id="121398" name="Line 89"/>
        <xdr:cNvSpPr>
          <a:spLocks noChangeShapeType="1"/>
        </xdr:cNvSpPr>
      </xdr:nvSpPr>
      <xdr:spPr>
        <a:xfrm>
          <a:off x="3609975" y="3952875"/>
          <a:ext cx="114300" cy="0"/>
        </a:xfrm>
        <a:prstGeom prst="line">
          <a:avLst/>
        </a:prstGeom>
        <a:noFill/>
        <a:ln w="9525">
          <a:solidFill>
            <a:srgbClr val="000000"/>
          </a:solidFill>
          <a:round/>
        </a:ln>
      </xdr:spPr>
    </xdr:sp>
    <xdr:clientData/>
  </xdr:twoCellAnchor>
  <xdr:twoCellAnchor>
    <xdr:from>
      <xdr:col>3</xdr:col>
      <xdr:colOff>1019175</xdr:colOff>
      <xdr:row>27</xdr:row>
      <xdr:rowOff>133350</xdr:rowOff>
    </xdr:from>
    <xdr:to>
      <xdr:col>4</xdr:col>
      <xdr:colOff>28575</xdr:colOff>
      <xdr:row>27</xdr:row>
      <xdr:rowOff>133350</xdr:rowOff>
    </xdr:to>
    <xdr:sp>
      <xdr:nvSpPr>
        <xdr:cNvPr id="121399" name="Line 95"/>
        <xdr:cNvSpPr>
          <a:spLocks noChangeShapeType="1"/>
        </xdr:cNvSpPr>
      </xdr:nvSpPr>
      <xdr:spPr>
        <a:xfrm>
          <a:off x="3362325" y="5572125"/>
          <a:ext cx="390525" cy="0"/>
        </a:xfrm>
        <a:prstGeom prst="line">
          <a:avLst/>
        </a:prstGeom>
        <a:noFill/>
        <a:ln w="9525">
          <a:solidFill>
            <a:srgbClr val="000000"/>
          </a:solidFill>
          <a:round/>
        </a:ln>
      </xdr:spPr>
    </xdr:sp>
    <xdr:clientData/>
  </xdr:twoCellAnchor>
  <xdr:twoCellAnchor>
    <xdr:from>
      <xdr:col>3</xdr:col>
      <xdr:colOff>1190625</xdr:colOff>
      <xdr:row>28</xdr:row>
      <xdr:rowOff>104775</xdr:rowOff>
    </xdr:from>
    <xdr:to>
      <xdr:col>4</xdr:col>
      <xdr:colOff>19050</xdr:colOff>
      <xdr:row>28</xdr:row>
      <xdr:rowOff>104775</xdr:rowOff>
    </xdr:to>
    <xdr:sp>
      <xdr:nvSpPr>
        <xdr:cNvPr id="121400" name="Line 96"/>
        <xdr:cNvSpPr>
          <a:spLocks noChangeShapeType="1"/>
        </xdr:cNvSpPr>
      </xdr:nvSpPr>
      <xdr:spPr>
        <a:xfrm flipV="1">
          <a:off x="3533775" y="5743575"/>
          <a:ext cx="209550" cy="0"/>
        </a:xfrm>
        <a:prstGeom prst="line">
          <a:avLst/>
        </a:prstGeom>
        <a:noFill/>
        <a:ln w="9525">
          <a:solidFill>
            <a:srgbClr val="000000"/>
          </a:solidFill>
          <a:round/>
        </a:ln>
      </xdr:spPr>
    </xdr:sp>
    <xdr:clientData/>
  </xdr:twoCellAnchor>
  <xdr:twoCellAnchor>
    <xdr:from>
      <xdr:col>3</xdr:col>
      <xdr:colOff>1181100</xdr:colOff>
      <xdr:row>29</xdr:row>
      <xdr:rowOff>123825</xdr:rowOff>
    </xdr:from>
    <xdr:to>
      <xdr:col>4</xdr:col>
      <xdr:colOff>9525</xdr:colOff>
      <xdr:row>29</xdr:row>
      <xdr:rowOff>123825</xdr:rowOff>
    </xdr:to>
    <xdr:sp>
      <xdr:nvSpPr>
        <xdr:cNvPr id="121401" name="Line 97"/>
        <xdr:cNvSpPr>
          <a:spLocks noChangeShapeType="1"/>
        </xdr:cNvSpPr>
      </xdr:nvSpPr>
      <xdr:spPr>
        <a:xfrm flipV="1">
          <a:off x="3524250" y="5962650"/>
          <a:ext cx="209550" cy="0"/>
        </a:xfrm>
        <a:prstGeom prst="line">
          <a:avLst/>
        </a:prstGeom>
        <a:noFill/>
        <a:ln w="9525">
          <a:solidFill>
            <a:srgbClr val="000000"/>
          </a:solidFill>
          <a:round/>
        </a:ln>
      </xdr:spPr>
    </xdr:sp>
    <xdr:clientData/>
  </xdr:twoCellAnchor>
  <xdr:twoCellAnchor>
    <xdr:from>
      <xdr:col>3</xdr:col>
      <xdr:colOff>1181100</xdr:colOff>
      <xdr:row>27</xdr:row>
      <xdr:rowOff>142875</xdr:rowOff>
    </xdr:from>
    <xdr:to>
      <xdr:col>3</xdr:col>
      <xdr:colOff>1190625</xdr:colOff>
      <xdr:row>29</xdr:row>
      <xdr:rowOff>142875</xdr:rowOff>
    </xdr:to>
    <xdr:sp>
      <xdr:nvSpPr>
        <xdr:cNvPr id="121402" name="Line 98"/>
        <xdr:cNvSpPr>
          <a:spLocks noChangeShapeType="1"/>
        </xdr:cNvSpPr>
      </xdr:nvSpPr>
      <xdr:spPr>
        <a:xfrm flipH="1">
          <a:off x="3524250" y="5581650"/>
          <a:ext cx="9525" cy="400050"/>
        </a:xfrm>
        <a:prstGeom prst="line">
          <a:avLst/>
        </a:prstGeom>
        <a:noFill/>
        <a:ln w="9525">
          <a:solidFill>
            <a:srgbClr val="000000"/>
          </a:solidFill>
          <a:round/>
        </a:ln>
      </xdr:spPr>
    </xdr:sp>
    <xdr:clientData/>
  </xdr:twoCellAnchor>
  <xdr:twoCellAnchor>
    <xdr:from>
      <xdr:col>3</xdr:col>
      <xdr:colOff>1133475</xdr:colOff>
      <xdr:row>34</xdr:row>
      <xdr:rowOff>133350</xdr:rowOff>
    </xdr:from>
    <xdr:to>
      <xdr:col>3</xdr:col>
      <xdr:colOff>1133475</xdr:colOff>
      <xdr:row>40</xdr:row>
      <xdr:rowOff>152400</xdr:rowOff>
    </xdr:to>
    <xdr:sp>
      <xdr:nvSpPr>
        <xdr:cNvPr id="121403" name="Line 100"/>
        <xdr:cNvSpPr>
          <a:spLocks noChangeShapeType="1"/>
        </xdr:cNvSpPr>
      </xdr:nvSpPr>
      <xdr:spPr>
        <a:xfrm>
          <a:off x="3476625" y="6915150"/>
          <a:ext cx="0" cy="1219200"/>
        </a:xfrm>
        <a:prstGeom prst="line">
          <a:avLst/>
        </a:prstGeom>
        <a:noFill/>
        <a:ln w="9525">
          <a:solidFill>
            <a:srgbClr val="000000"/>
          </a:solidFill>
          <a:round/>
        </a:ln>
      </xdr:spPr>
    </xdr:sp>
    <xdr:clientData/>
  </xdr:twoCellAnchor>
  <xdr:twoCellAnchor>
    <xdr:from>
      <xdr:col>2</xdr:col>
      <xdr:colOff>1200150</xdr:colOff>
      <xdr:row>31</xdr:row>
      <xdr:rowOff>114300</xdr:rowOff>
    </xdr:from>
    <xdr:to>
      <xdr:col>3</xdr:col>
      <xdr:colOff>9525</xdr:colOff>
      <xdr:row>31</xdr:row>
      <xdr:rowOff>114300</xdr:rowOff>
    </xdr:to>
    <xdr:sp>
      <xdr:nvSpPr>
        <xdr:cNvPr id="121404" name="Line 103"/>
        <xdr:cNvSpPr>
          <a:spLocks noChangeShapeType="1"/>
        </xdr:cNvSpPr>
      </xdr:nvSpPr>
      <xdr:spPr>
        <a:xfrm>
          <a:off x="2343150" y="6353175"/>
          <a:ext cx="9525" cy="0"/>
        </a:xfrm>
        <a:prstGeom prst="line">
          <a:avLst/>
        </a:prstGeom>
        <a:noFill/>
        <a:ln w="9525">
          <a:solidFill>
            <a:srgbClr val="000000"/>
          </a:solidFill>
          <a:round/>
        </a:ln>
      </xdr:spPr>
    </xdr:sp>
    <xdr:clientData/>
  </xdr:twoCellAnchor>
  <xdr:twoCellAnchor>
    <xdr:from>
      <xdr:col>3</xdr:col>
      <xdr:colOff>1371600</xdr:colOff>
      <xdr:row>30</xdr:row>
      <xdr:rowOff>104775</xdr:rowOff>
    </xdr:from>
    <xdr:to>
      <xdr:col>3</xdr:col>
      <xdr:colOff>1381125</xdr:colOff>
      <xdr:row>30</xdr:row>
      <xdr:rowOff>104775</xdr:rowOff>
    </xdr:to>
    <xdr:sp>
      <xdr:nvSpPr>
        <xdr:cNvPr id="121405" name="Line 108"/>
        <xdr:cNvSpPr>
          <a:spLocks noChangeShapeType="1"/>
        </xdr:cNvSpPr>
      </xdr:nvSpPr>
      <xdr:spPr>
        <a:xfrm>
          <a:off x="3714750" y="6143625"/>
          <a:ext cx="9525" cy="0"/>
        </a:xfrm>
        <a:prstGeom prst="line">
          <a:avLst/>
        </a:prstGeom>
        <a:noFill/>
        <a:ln w="9525">
          <a:solidFill>
            <a:srgbClr val="000000"/>
          </a:solidFill>
          <a:round/>
        </a:ln>
      </xdr:spPr>
    </xdr:sp>
    <xdr:clientData/>
  </xdr:twoCellAnchor>
  <xdr:twoCellAnchor>
    <xdr:from>
      <xdr:col>2</xdr:col>
      <xdr:colOff>847725</xdr:colOff>
      <xdr:row>8</xdr:row>
      <xdr:rowOff>133350</xdr:rowOff>
    </xdr:from>
    <xdr:to>
      <xdr:col>2</xdr:col>
      <xdr:colOff>1104900</xdr:colOff>
      <xdr:row>8</xdr:row>
      <xdr:rowOff>133350</xdr:rowOff>
    </xdr:to>
    <xdr:sp>
      <xdr:nvSpPr>
        <xdr:cNvPr id="121406" name="Line 109"/>
        <xdr:cNvSpPr>
          <a:spLocks noChangeShapeType="1"/>
        </xdr:cNvSpPr>
      </xdr:nvSpPr>
      <xdr:spPr>
        <a:xfrm>
          <a:off x="1990725" y="1771650"/>
          <a:ext cx="257175" cy="0"/>
        </a:xfrm>
        <a:prstGeom prst="line">
          <a:avLst/>
        </a:prstGeom>
        <a:noFill/>
        <a:ln w="9525">
          <a:solidFill>
            <a:srgbClr val="000000"/>
          </a:solidFill>
          <a:round/>
        </a:ln>
      </xdr:spPr>
    </xdr:sp>
    <xdr:clientData/>
  </xdr:twoCellAnchor>
  <xdr:twoCellAnchor>
    <xdr:from>
      <xdr:col>3</xdr:col>
      <xdr:colOff>1266825</xdr:colOff>
      <xdr:row>20</xdr:row>
      <xdr:rowOff>104775</xdr:rowOff>
    </xdr:from>
    <xdr:to>
      <xdr:col>3</xdr:col>
      <xdr:colOff>1381125</xdr:colOff>
      <xdr:row>20</xdr:row>
      <xdr:rowOff>104775</xdr:rowOff>
    </xdr:to>
    <xdr:sp>
      <xdr:nvSpPr>
        <xdr:cNvPr id="121407" name="Line 118"/>
        <xdr:cNvSpPr>
          <a:spLocks noChangeShapeType="1"/>
        </xdr:cNvSpPr>
      </xdr:nvSpPr>
      <xdr:spPr>
        <a:xfrm>
          <a:off x="3609975" y="4143375"/>
          <a:ext cx="114300" cy="0"/>
        </a:xfrm>
        <a:prstGeom prst="line">
          <a:avLst/>
        </a:prstGeom>
        <a:noFill/>
        <a:ln w="9525">
          <a:solidFill>
            <a:srgbClr val="000000"/>
          </a:solidFill>
          <a:round/>
        </a:ln>
      </xdr:spPr>
    </xdr:sp>
    <xdr:clientData/>
  </xdr:twoCellAnchor>
  <xdr:twoCellAnchor>
    <xdr:from>
      <xdr:col>3</xdr:col>
      <xdr:colOff>1266825</xdr:colOff>
      <xdr:row>21</xdr:row>
      <xdr:rowOff>104775</xdr:rowOff>
    </xdr:from>
    <xdr:to>
      <xdr:col>3</xdr:col>
      <xdr:colOff>1381125</xdr:colOff>
      <xdr:row>21</xdr:row>
      <xdr:rowOff>104775</xdr:rowOff>
    </xdr:to>
    <xdr:sp>
      <xdr:nvSpPr>
        <xdr:cNvPr id="121408" name="Line 119"/>
        <xdr:cNvSpPr>
          <a:spLocks noChangeShapeType="1"/>
        </xdr:cNvSpPr>
      </xdr:nvSpPr>
      <xdr:spPr>
        <a:xfrm>
          <a:off x="3609975" y="4343400"/>
          <a:ext cx="114300" cy="0"/>
        </a:xfrm>
        <a:prstGeom prst="line">
          <a:avLst/>
        </a:prstGeom>
        <a:noFill/>
        <a:ln w="9525">
          <a:solidFill>
            <a:srgbClr val="000000"/>
          </a:solidFill>
          <a:round/>
        </a:ln>
      </xdr:spPr>
    </xdr:sp>
    <xdr:clientData/>
  </xdr:twoCellAnchor>
  <xdr:twoCellAnchor>
    <xdr:from>
      <xdr:col>3</xdr:col>
      <xdr:colOff>1276350</xdr:colOff>
      <xdr:row>22</xdr:row>
      <xdr:rowOff>114300</xdr:rowOff>
    </xdr:from>
    <xdr:to>
      <xdr:col>4</xdr:col>
      <xdr:colOff>9525</xdr:colOff>
      <xdr:row>22</xdr:row>
      <xdr:rowOff>114300</xdr:rowOff>
    </xdr:to>
    <xdr:sp>
      <xdr:nvSpPr>
        <xdr:cNvPr id="121409" name="Line 120"/>
        <xdr:cNvSpPr>
          <a:spLocks noChangeShapeType="1"/>
        </xdr:cNvSpPr>
      </xdr:nvSpPr>
      <xdr:spPr>
        <a:xfrm>
          <a:off x="3619500" y="4552950"/>
          <a:ext cx="114300" cy="0"/>
        </a:xfrm>
        <a:prstGeom prst="line">
          <a:avLst/>
        </a:prstGeom>
        <a:noFill/>
        <a:ln w="9525">
          <a:solidFill>
            <a:srgbClr val="000000"/>
          </a:solidFill>
          <a:round/>
        </a:ln>
      </xdr:spPr>
    </xdr:sp>
    <xdr:clientData/>
  </xdr:twoCellAnchor>
  <xdr:twoCellAnchor>
    <xdr:from>
      <xdr:col>3</xdr:col>
      <xdr:colOff>1381125</xdr:colOff>
      <xdr:row>33</xdr:row>
      <xdr:rowOff>114300</xdr:rowOff>
    </xdr:from>
    <xdr:to>
      <xdr:col>4</xdr:col>
      <xdr:colOff>9525</xdr:colOff>
      <xdr:row>33</xdr:row>
      <xdr:rowOff>114300</xdr:rowOff>
    </xdr:to>
    <xdr:sp>
      <xdr:nvSpPr>
        <xdr:cNvPr id="121410" name="Line 128"/>
        <xdr:cNvSpPr>
          <a:spLocks noChangeShapeType="1"/>
        </xdr:cNvSpPr>
      </xdr:nvSpPr>
      <xdr:spPr>
        <a:xfrm>
          <a:off x="3724275" y="6715125"/>
          <a:ext cx="9525" cy="0"/>
        </a:xfrm>
        <a:prstGeom prst="line">
          <a:avLst/>
        </a:prstGeom>
        <a:noFill/>
        <a:ln w="9525">
          <a:solidFill>
            <a:srgbClr val="000000"/>
          </a:solidFill>
          <a:round/>
        </a:ln>
      </xdr:spPr>
    </xdr:sp>
    <xdr:clientData/>
  </xdr:twoCellAnchor>
  <xdr:twoCellAnchor>
    <xdr:from>
      <xdr:col>3</xdr:col>
      <xdr:colOff>1371600</xdr:colOff>
      <xdr:row>32</xdr:row>
      <xdr:rowOff>104775</xdr:rowOff>
    </xdr:from>
    <xdr:to>
      <xdr:col>3</xdr:col>
      <xdr:colOff>1381125</xdr:colOff>
      <xdr:row>32</xdr:row>
      <xdr:rowOff>104775</xdr:rowOff>
    </xdr:to>
    <xdr:sp>
      <xdr:nvSpPr>
        <xdr:cNvPr id="121411" name="Line 129"/>
        <xdr:cNvSpPr>
          <a:spLocks noChangeShapeType="1"/>
        </xdr:cNvSpPr>
      </xdr:nvSpPr>
      <xdr:spPr>
        <a:xfrm>
          <a:off x="3714750" y="6524625"/>
          <a:ext cx="9525" cy="0"/>
        </a:xfrm>
        <a:prstGeom prst="line">
          <a:avLst/>
        </a:prstGeom>
        <a:noFill/>
        <a:ln w="9525">
          <a:solidFill>
            <a:srgbClr val="000000"/>
          </a:solidFill>
          <a:round/>
        </a:ln>
      </xdr:spPr>
    </xdr:sp>
    <xdr:clientData/>
  </xdr:twoCellAnchor>
  <xdr:twoCellAnchor>
    <xdr:from>
      <xdr:col>2</xdr:col>
      <xdr:colOff>857250</xdr:colOff>
      <xdr:row>12</xdr:row>
      <xdr:rowOff>114300</xdr:rowOff>
    </xdr:from>
    <xdr:to>
      <xdr:col>2</xdr:col>
      <xdr:colOff>1200150</xdr:colOff>
      <xdr:row>12</xdr:row>
      <xdr:rowOff>114300</xdr:rowOff>
    </xdr:to>
    <xdr:sp>
      <xdr:nvSpPr>
        <xdr:cNvPr id="121412" name="Line 130"/>
        <xdr:cNvSpPr>
          <a:spLocks noChangeShapeType="1"/>
        </xdr:cNvSpPr>
      </xdr:nvSpPr>
      <xdr:spPr>
        <a:xfrm>
          <a:off x="2000250" y="2552700"/>
          <a:ext cx="342900" cy="0"/>
        </a:xfrm>
        <a:prstGeom prst="line">
          <a:avLst/>
        </a:prstGeom>
        <a:noFill/>
        <a:ln w="9525">
          <a:solidFill>
            <a:srgbClr val="000000"/>
          </a:solidFill>
          <a:round/>
        </a:ln>
      </xdr:spPr>
    </xdr:sp>
    <xdr:clientData/>
  </xdr:twoCellAnchor>
  <xdr:twoCellAnchor>
    <xdr:from>
      <xdr:col>2</xdr:col>
      <xdr:colOff>857250</xdr:colOff>
      <xdr:row>13</xdr:row>
      <xdr:rowOff>123825</xdr:rowOff>
    </xdr:from>
    <xdr:to>
      <xdr:col>2</xdr:col>
      <xdr:colOff>1200150</xdr:colOff>
      <xdr:row>13</xdr:row>
      <xdr:rowOff>123825</xdr:rowOff>
    </xdr:to>
    <xdr:sp>
      <xdr:nvSpPr>
        <xdr:cNvPr id="121413" name="Line 131"/>
        <xdr:cNvSpPr>
          <a:spLocks noChangeShapeType="1"/>
        </xdr:cNvSpPr>
      </xdr:nvSpPr>
      <xdr:spPr>
        <a:xfrm>
          <a:off x="2000250" y="2762250"/>
          <a:ext cx="342900" cy="0"/>
        </a:xfrm>
        <a:prstGeom prst="line">
          <a:avLst/>
        </a:prstGeom>
        <a:noFill/>
        <a:ln w="9525">
          <a:solidFill>
            <a:srgbClr val="000000"/>
          </a:solidFill>
          <a:round/>
        </a:ln>
      </xdr:spPr>
    </xdr:sp>
    <xdr:clientData/>
  </xdr:twoCellAnchor>
  <xdr:twoCellAnchor>
    <xdr:from>
      <xdr:col>2</xdr:col>
      <xdr:colOff>866775</xdr:colOff>
      <xdr:row>14</xdr:row>
      <xdr:rowOff>95250</xdr:rowOff>
    </xdr:from>
    <xdr:to>
      <xdr:col>3</xdr:col>
      <xdr:colOff>9525</xdr:colOff>
      <xdr:row>14</xdr:row>
      <xdr:rowOff>95250</xdr:rowOff>
    </xdr:to>
    <xdr:sp>
      <xdr:nvSpPr>
        <xdr:cNvPr id="121414" name="Line 132"/>
        <xdr:cNvSpPr>
          <a:spLocks noChangeShapeType="1"/>
        </xdr:cNvSpPr>
      </xdr:nvSpPr>
      <xdr:spPr>
        <a:xfrm>
          <a:off x="2009775" y="2933700"/>
          <a:ext cx="342900" cy="0"/>
        </a:xfrm>
        <a:prstGeom prst="line">
          <a:avLst/>
        </a:prstGeom>
        <a:noFill/>
        <a:ln w="9525">
          <a:solidFill>
            <a:srgbClr val="000000"/>
          </a:solidFill>
          <a:round/>
        </a:ln>
      </xdr:spPr>
    </xdr:sp>
    <xdr:clientData/>
  </xdr:twoCellAnchor>
  <xdr:twoCellAnchor>
    <xdr:from>
      <xdr:col>2</xdr:col>
      <xdr:colOff>866775</xdr:colOff>
      <xdr:row>15</xdr:row>
      <xdr:rowOff>123825</xdr:rowOff>
    </xdr:from>
    <xdr:to>
      <xdr:col>3</xdr:col>
      <xdr:colOff>9525</xdr:colOff>
      <xdr:row>15</xdr:row>
      <xdr:rowOff>123825</xdr:rowOff>
    </xdr:to>
    <xdr:sp>
      <xdr:nvSpPr>
        <xdr:cNvPr id="121415" name="Line 133"/>
        <xdr:cNvSpPr>
          <a:spLocks noChangeShapeType="1"/>
        </xdr:cNvSpPr>
      </xdr:nvSpPr>
      <xdr:spPr>
        <a:xfrm>
          <a:off x="2009775" y="3162300"/>
          <a:ext cx="342900" cy="0"/>
        </a:xfrm>
        <a:prstGeom prst="line">
          <a:avLst/>
        </a:prstGeom>
        <a:noFill/>
        <a:ln w="9525">
          <a:solidFill>
            <a:srgbClr val="000000"/>
          </a:solidFill>
          <a:round/>
        </a:ln>
      </xdr:spPr>
    </xdr:sp>
    <xdr:clientData/>
  </xdr:twoCellAnchor>
  <xdr:twoCellAnchor>
    <xdr:from>
      <xdr:col>2</xdr:col>
      <xdr:colOff>876300</xdr:colOff>
      <xdr:row>16</xdr:row>
      <xdr:rowOff>104775</xdr:rowOff>
    </xdr:from>
    <xdr:to>
      <xdr:col>3</xdr:col>
      <xdr:colOff>19050</xdr:colOff>
      <xdr:row>16</xdr:row>
      <xdr:rowOff>104775</xdr:rowOff>
    </xdr:to>
    <xdr:sp>
      <xdr:nvSpPr>
        <xdr:cNvPr id="121416" name="Line 134"/>
        <xdr:cNvSpPr>
          <a:spLocks noChangeShapeType="1"/>
        </xdr:cNvSpPr>
      </xdr:nvSpPr>
      <xdr:spPr>
        <a:xfrm>
          <a:off x="2019300" y="3343275"/>
          <a:ext cx="342900" cy="0"/>
        </a:xfrm>
        <a:prstGeom prst="line">
          <a:avLst/>
        </a:prstGeom>
        <a:noFill/>
        <a:ln w="9525">
          <a:solidFill>
            <a:srgbClr val="000000"/>
          </a:solidFill>
          <a:round/>
        </a:ln>
      </xdr:spPr>
    </xdr:sp>
    <xdr:clientData/>
  </xdr:twoCellAnchor>
  <xdr:twoCellAnchor>
    <xdr:from>
      <xdr:col>2</xdr:col>
      <xdr:colOff>866775</xdr:colOff>
      <xdr:row>25</xdr:row>
      <xdr:rowOff>95250</xdr:rowOff>
    </xdr:from>
    <xdr:to>
      <xdr:col>2</xdr:col>
      <xdr:colOff>1190625</xdr:colOff>
      <xdr:row>25</xdr:row>
      <xdr:rowOff>95250</xdr:rowOff>
    </xdr:to>
    <xdr:sp>
      <xdr:nvSpPr>
        <xdr:cNvPr id="121417" name="Line 135"/>
        <xdr:cNvSpPr>
          <a:spLocks noChangeShapeType="1"/>
        </xdr:cNvSpPr>
      </xdr:nvSpPr>
      <xdr:spPr>
        <a:xfrm>
          <a:off x="2009775" y="5133975"/>
          <a:ext cx="323850" cy="0"/>
        </a:xfrm>
        <a:prstGeom prst="line">
          <a:avLst/>
        </a:prstGeom>
        <a:noFill/>
        <a:ln w="9525">
          <a:solidFill>
            <a:srgbClr val="000000"/>
          </a:solidFill>
          <a:round/>
        </a:ln>
      </xdr:spPr>
    </xdr:sp>
    <xdr:clientData/>
  </xdr:twoCellAnchor>
  <xdr:twoCellAnchor>
    <xdr:from>
      <xdr:col>2</xdr:col>
      <xdr:colOff>857250</xdr:colOff>
      <xdr:row>30</xdr:row>
      <xdr:rowOff>114300</xdr:rowOff>
    </xdr:from>
    <xdr:to>
      <xdr:col>2</xdr:col>
      <xdr:colOff>1181100</xdr:colOff>
      <xdr:row>30</xdr:row>
      <xdr:rowOff>114300</xdr:rowOff>
    </xdr:to>
    <xdr:sp>
      <xdr:nvSpPr>
        <xdr:cNvPr id="121418" name="Line 136"/>
        <xdr:cNvSpPr>
          <a:spLocks noChangeShapeType="1"/>
        </xdr:cNvSpPr>
      </xdr:nvSpPr>
      <xdr:spPr>
        <a:xfrm>
          <a:off x="2000250" y="6153150"/>
          <a:ext cx="323850" cy="0"/>
        </a:xfrm>
        <a:prstGeom prst="line">
          <a:avLst/>
        </a:prstGeom>
        <a:noFill/>
        <a:ln w="9525">
          <a:solidFill>
            <a:srgbClr val="000000"/>
          </a:solidFill>
          <a:round/>
        </a:ln>
      </xdr:spPr>
    </xdr:sp>
    <xdr:clientData/>
  </xdr:twoCellAnchor>
  <xdr:twoCellAnchor>
    <xdr:from>
      <xdr:col>2</xdr:col>
      <xdr:colOff>857250</xdr:colOff>
      <xdr:row>31</xdr:row>
      <xdr:rowOff>104775</xdr:rowOff>
    </xdr:from>
    <xdr:to>
      <xdr:col>2</xdr:col>
      <xdr:colOff>1181100</xdr:colOff>
      <xdr:row>31</xdr:row>
      <xdr:rowOff>104775</xdr:rowOff>
    </xdr:to>
    <xdr:sp>
      <xdr:nvSpPr>
        <xdr:cNvPr id="121419" name="Line 137"/>
        <xdr:cNvSpPr>
          <a:spLocks noChangeShapeType="1"/>
        </xdr:cNvSpPr>
      </xdr:nvSpPr>
      <xdr:spPr>
        <a:xfrm>
          <a:off x="2000250" y="6343650"/>
          <a:ext cx="323850" cy="0"/>
        </a:xfrm>
        <a:prstGeom prst="line">
          <a:avLst/>
        </a:prstGeom>
        <a:noFill/>
        <a:ln w="9525">
          <a:solidFill>
            <a:srgbClr val="000000"/>
          </a:solidFill>
          <a:round/>
        </a:ln>
      </xdr:spPr>
    </xdr:sp>
    <xdr:clientData/>
  </xdr:twoCellAnchor>
  <xdr:twoCellAnchor>
    <xdr:from>
      <xdr:col>2</xdr:col>
      <xdr:colOff>857250</xdr:colOff>
      <xdr:row>32</xdr:row>
      <xdr:rowOff>95250</xdr:rowOff>
    </xdr:from>
    <xdr:to>
      <xdr:col>2</xdr:col>
      <xdr:colOff>1181100</xdr:colOff>
      <xdr:row>32</xdr:row>
      <xdr:rowOff>95250</xdr:rowOff>
    </xdr:to>
    <xdr:sp>
      <xdr:nvSpPr>
        <xdr:cNvPr id="121420" name="Line 138"/>
        <xdr:cNvSpPr>
          <a:spLocks noChangeShapeType="1"/>
        </xdr:cNvSpPr>
      </xdr:nvSpPr>
      <xdr:spPr>
        <a:xfrm>
          <a:off x="2000250" y="6515100"/>
          <a:ext cx="323850" cy="0"/>
        </a:xfrm>
        <a:prstGeom prst="line">
          <a:avLst/>
        </a:prstGeom>
        <a:noFill/>
        <a:ln w="9525">
          <a:solidFill>
            <a:srgbClr val="000000"/>
          </a:solidFill>
          <a:round/>
        </a:ln>
      </xdr:spPr>
    </xdr:sp>
    <xdr:clientData/>
  </xdr:twoCellAnchor>
  <xdr:twoCellAnchor>
    <xdr:from>
      <xdr:col>2</xdr:col>
      <xdr:colOff>847725</xdr:colOff>
      <xdr:row>33</xdr:row>
      <xdr:rowOff>95250</xdr:rowOff>
    </xdr:from>
    <xdr:to>
      <xdr:col>2</xdr:col>
      <xdr:colOff>1171575</xdr:colOff>
      <xdr:row>33</xdr:row>
      <xdr:rowOff>95250</xdr:rowOff>
    </xdr:to>
    <xdr:sp>
      <xdr:nvSpPr>
        <xdr:cNvPr id="121421" name="Line 139"/>
        <xdr:cNvSpPr>
          <a:spLocks noChangeShapeType="1"/>
        </xdr:cNvSpPr>
      </xdr:nvSpPr>
      <xdr:spPr>
        <a:xfrm>
          <a:off x="1990725" y="6696075"/>
          <a:ext cx="323850" cy="0"/>
        </a:xfrm>
        <a:prstGeom prst="line">
          <a:avLst/>
        </a:prstGeom>
        <a:noFill/>
        <a:ln w="9525">
          <a:solidFill>
            <a:srgbClr val="000000"/>
          </a:solidFill>
          <a:round/>
        </a:ln>
      </xdr:spPr>
    </xdr:sp>
    <xdr:clientData/>
  </xdr:twoCellAnchor>
  <xdr:twoCellAnchor>
    <xdr:from>
      <xdr:col>2</xdr:col>
      <xdr:colOff>600075</xdr:colOff>
      <xdr:row>34</xdr:row>
      <xdr:rowOff>104775</xdr:rowOff>
    </xdr:from>
    <xdr:to>
      <xdr:col>3</xdr:col>
      <xdr:colOff>19050</xdr:colOff>
      <xdr:row>34</xdr:row>
      <xdr:rowOff>104775</xdr:rowOff>
    </xdr:to>
    <xdr:sp>
      <xdr:nvSpPr>
        <xdr:cNvPr id="121422" name="Line 140"/>
        <xdr:cNvSpPr>
          <a:spLocks noChangeShapeType="1"/>
        </xdr:cNvSpPr>
      </xdr:nvSpPr>
      <xdr:spPr>
        <a:xfrm>
          <a:off x="1743075" y="6886575"/>
          <a:ext cx="619125" cy="0"/>
        </a:xfrm>
        <a:prstGeom prst="line">
          <a:avLst/>
        </a:prstGeom>
        <a:noFill/>
        <a:ln w="9525">
          <a:solidFill>
            <a:srgbClr val="000000"/>
          </a:solidFill>
          <a:round/>
        </a:ln>
      </xdr:spPr>
    </xdr:sp>
    <xdr:clientData/>
  </xdr:twoCellAnchor>
  <xdr:twoCellAnchor>
    <xdr:from>
      <xdr:col>3</xdr:col>
      <xdr:colOff>1143000</xdr:colOff>
      <xdr:row>35</xdr:row>
      <xdr:rowOff>123825</xdr:rowOff>
    </xdr:from>
    <xdr:to>
      <xdr:col>3</xdr:col>
      <xdr:colOff>1352550</xdr:colOff>
      <xdr:row>35</xdr:row>
      <xdr:rowOff>123825</xdr:rowOff>
    </xdr:to>
    <xdr:sp>
      <xdr:nvSpPr>
        <xdr:cNvPr id="121423" name="Line 141"/>
        <xdr:cNvSpPr>
          <a:spLocks noChangeShapeType="1"/>
        </xdr:cNvSpPr>
      </xdr:nvSpPr>
      <xdr:spPr>
        <a:xfrm flipV="1">
          <a:off x="3486150" y="7105650"/>
          <a:ext cx="209550" cy="0"/>
        </a:xfrm>
        <a:prstGeom prst="line">
          <a:avLst/>
        </a:prstGeom>
        <a:noFill/>
        <a:ln w="9525">
          <a:solidFill>
            <a:srgbClr val="000000"/>
          </a:solidFill>
          <a:round/>
        </a:ln>
      </xdr:spPr>
    </xdr:sp>
    <xdr:clientData/>
  </xdr:twoCellAnchor>
  <xdr:twoCellAnchor>
    <xdr:from>
      <xdr:col>3</xdr:col>
      <xdr:colOff>1133475</xdr:colOff>
      <xdr:row>36</xdr:row>
      <xdr:rowOff>114300</xdr:rowOff>
    </xdr:from>
    <xdr:to>
      <xdr:col>3</xdr:col>
      <xdr:colOff>1343025</xdr:colOff>
      <xdr:row>36</xdr:row>
      <xdr:rowOff>114300</xdr:rowOff>
    </xdr:to>
    <xdr:sp>
      <xdr:nvSpPr>
        <xdr:cNvPr id="121424" name="Line 142"/>
        <xdr:cNvSpPr>
          <a:spLocks noChangeShapeType="1"/>
        </xdr:cNvSpPr>
      </xdr:nvSpPr>
      <xdr:spPr>
        <a:xfrm flipV="1">
          <a:off x="3476625" y="7296150"/>
          <a:ext cx="209550" cy="0"/>
        </a:xfrm>
        <a:prstGeom prst="line">
          <a:avLst/>
        </a:prstGeom>
        <a:noFill/>
        <a:ln w="9525">
          <a:solidFill>
            <a:srgbClr val="000000"/>
          </a:solidFill>
          <a:round/>
        </a:ln>
      </xdr:spPr>
    </xdr:sp>
    <xdr:clientData/>
  </xdr:twoCellAnchor>
  <xdr:twoCellAnchor>
    <xdr:from>
      <xdr:col>3</xdr:col>
      <xdr:colOff>1143000</xdr:colOff>
      <xdr:row>37</xdr:row>
      <xdr:rowOff>104775</xdr:rowOff>
    </xdr:from>
    <xdr:to>
      <xdr:col>3</xdr:col>
      <xdr:colOff>1352550</xdr:colOff>
      <xdr:row>37</xdr:row>
      <xdr:rowOff>104775</xdr:rowOff>
    </xdr:to>
    <xdr:sp>
      <xdr:nvSpPr>
        <xdr:cNvPr id="121425" name="Line 143"/>
        <xdr:cNvSpPr>
          <a:spLocks noChangeShapeType="1"/>
        </xdr:cNvSpPr>
      </xdr:nvSpPr>
      <xdr:spPr>
        <a:xfrm flipV="1">
          <a:off x="3486150" y="7486650"/>
          <a:ext cx="209550" cy="0"/>
        </a:xfrm>
        <a:prstGeom prst="line">
          <a:avLst/>
        </a:prstGeom>
        <a:noFill/>
        <a:ln w="9525">
          <a:solidFill>
            <a:srgbClr val="000000"/>
          </a:solidFill>
          <a:round/>
        </a:ln>
      </xdr:spPr>
    </xdr:sp>
    <xdr:clientData/>
  </xdr:twoCellAnchor>
  <xdr:twoCellAnchor>
    <xdr:from>
      <xdr:col>3</xdr:col>
      <xdr:colOff>1143000</xdr:colOff>
      <xdr:row>38</xdr:row>
      <xdr:rowOff>104775</xdr:rowOff>
    </xdr:from>
    <xdr:to>
      <xdr:col>3</xdr:col>
      <xdr:colOff>1352550</xdr:colOff>
      <xdr:row>38</xdr:row>
      <xdr:rowOff>104775</xdr:rowOff>
    </xdr:to>
    <xdr:sp>
      <xdr:nvSpPr>
        <xdr:cNvPr id="121426" name="Line 144"/>
        <xdr:cNvSpPr>
          <a:spLocks noChangeShapeType="1"/>
        </xdr:cNvSpPr>
      </xdr:nvSpPr>
      <xdr:spPr>
        <a:xfrm flipV="1">
          <a:off x="3486150" y="7686675"/>
          <a:ext cx="209550" cy="0"/>
        </a:xfrm>
        <a:prstGeom prst="line">
          <a:avLst/>
        </a:prstGeom>
        <a:noFill/>
        <a:ln w="9525">
          <a:solidFill>
            <a:srgbClr val="000000"/>
          </a:solidFill>
          <a:round/>
        </a:ln>
      </xdr:spPr>
    </xdr:sp>
    <xdr:clientData/>
  </xdr:twoCellAnchor>
  <xdr:twoCellAnchor>
    <xdr:from>
      <xdr:col>3</xdr:col>
      <xdr:colOff>1143000</xdr:colOff>
      <xdr:row>39</xdr:row>
      <xdr:rowOff>104775</xdr:rowOff>
    </xdr:from>
    <xdr:to>
      <xdr:col>3</xdr:col>
      <xdr:colOff>1352550</xdr:colOff>
      <xdr:row>39</xdr:row>
      <xdr:rowOff>104775</xdr:rowOff>
    </xdr:to>
    <xdr:sp>
      <xdr:nvSpPr>
        <xdr:cNvPr id="121427" name="Line 145"/>
        <xdr:cNvSpPr>
          <a:spLocks noChangeShapeType="1"/>
        </xdr:cNvSpPr>
      </xdr:nvSpPr>
      <xdr:spPr>
        <a:xfrm flipV="1">
          <a:off x="3486150" y="7886700"/>
          <a:ext cx="209550" cy="0"/>
        </a:xfrm>
        <a:prstGeom prst="line">
          <a:avLst/>
        </a:prstGeom>
        <a:noFill/>
        <a:ln w="9525">
          <a:solidFill>
            <a:srgbClr val="000000"/>
          </a:solidFill>
          <a:round/>
        </a:ln>
      </xdr:spPr>
    </xdr:sp>
    <xdr:clientData/>
  </xdr:twoCellAnchor>
  <xdr:twoCellAnchor>
    <xdr:from>
      <xdr:col>3</xdr:col>
      <xdr:colOff>1143000</xdr:colOff>
      <xdr:row>40</xdr:row>
      <xdr:rowOff>152400</xdr:rowOff>
    </xdr:from>
    <xdr:to>
      <xdr:col>3</xdr:col>
      <xdr:colOff>1352550</xdr:colOff>
      <xdr:row>40</xdr:row>
      <xdr:rowOff>152400</xdr:rowOff>
    </xdr:to>
    <xdr:sp>
      <xdr:nvSpPr>
        <xdr:cNvPr id="121428" name="Line 146"/>
        <xdr:cNvSpPr>
          <a:spLocks noChangeShapeType="1"/>
        </xdr:cNvSpPr>
      </xdr:nvSpPr>
      <xdr:spPr>
        <a:xfrm flipV="1">
          <a:off x="3486150" y="8134350"/>
          <a:ext cx="209550" cy="0"/>
        </a:xfrm>
        <a:prstGeom prst="line">
          <a:avLst/>
        </a:prstGeom>
        <a:noFill/>
        <a:ln w="9525">
          <a:solidFill>
            <a:srgbClr val="000000"/>
          </a:solidFill>
          <a:round/>
        </a:ln>
      </xdr:spPr>
    </xdr:sp>
    <xdr:clientData/>
  </xdr:twoCellAnchor>
  <xdr:twoCellAnchor>
    <xdr:from>
      <xdr:col>3</xdr:col>
      <xdr:colOff>1123950</xdr:colOff>
      <xdr:row>41</xdr:row>
      <xdr:rowOff>114300</xdr:rowOff>
    </xdr:from>
    <xdr:to>
      <xdr:col>3</xdr:col>
      <xdr:colOff>1133475</xdr:colOff>
      <xdr:row>42</xdr:row>
      <xdr:rowOff>85725</xdr:rowOff>
    </xdr:to>
    <xdr:sp>
      <xdr:nvSpPr>
        <xdr:cNvPr id="121429" name="Line 147"/>
        <xdr:cNvSpPr>
          <a:spLocks noChangeShapeType="1"/>
        </xdr:cNvSpPr>
      </xdr:nvSpPr>
      <xdr:spPr>
        <a:xfrm flipH="1">
          <a:off x="3467100" y="8296275"/>
          <a:ext cx="9525" cy="171450"/>
        </a:xfrm>
        <a:prstGeom prst="line">
          <a:avLst/>
        </a:prstGeom>
        <a:noFill/>
        <a:ln w="9525">
          <a:solidFill>
            <a:srgbClr val="000000"/>
          </a:solidFill>
          <a:round/>
        </a:ln>
      </xdr:spPr>
    </xdr:sp>
    <xdr:clientData/>
  </xdr:twoCellAnchor>
  <xdr:twoCellAnchor>
    <xdr:from>
      <xdr:col>2</xdr:col>
      <xdr:colOff>885825</xdr:colOff>
      <xdr:row>46</xdr:row>
      <xdr:rowOff>85725</xdr:rowOff>
    </xdr:from>
    <xdr:to>
      <xdr:col>3</xdr:col>
      <xdr:colOff>9525</xdr:colOff>
      <xdr:row>46</xdr:row>
      <xdr:rowOff>85725</xdr:rowOff>
    </xdr:to>
    <xdr:sp>
      <xdr:nvSpPr>
        <xdr:cNvPr id="121430" name="Line 148"/>
        <xdr:cNvSpPr>
          <a:spLocks noChangeShapeType="1"/>
        </xdr:cNvSpPr>
      </xdr:nvSpPr>
      <xdr:spPr>
        <a:xfrm>
          <a:off x="2028825" y="9267825"/>
          <a:ext cx="323850" cy="0"/>
        </a:xfrm>
        <a:prstGeom prst="line">
          <a:avLst/>
        </a:prstGeom>
        <a:noFill/>
        <a:ln w="9525">
          <a:solidFill>
            <a:srgbClr val="000000"/>
          </a:solidFill>
          <a:round/>
        </a:ln>
      </xdr:spPr>
    </xdr:sp>
    <xdr:clientData/>
  </xdr:twoCellAnchor>
  <xdr:twoCellAnchor>
    <xdr:from>
      <xdr:col>3</xdr:col>
      <xdr:colOff>514350</xdr:colOff>
      <xdr:row>47</xdr:row>
      <xdr:rowOff>123825</xdr:rowOff>
    </xdr:from>
    <xdr:to>
      <xdr:col>4</xdr:col>
      <xdr:colOff>28575</xdr:colOff>
      <xdr:row>47</xdr:row>
      <xdr:rowOff>123825</xdr:rowOff>
    </xdr:to>
    <xdr:sp>
      <xdr:nvSpPr>
        <xdr:cNvPr id="121431" name="Line 157"/>
        <xdr:cNvSpPr>
          <a:spLocks noChangeShapeType="1"/>
        </xdr:cNvSpPr>
      </xdr:nvSpPr>
      <xdr:spPr>
        <a:xfrm>
          <a:off x="2857500" y="9505950"/>
          <a:ext cx="895350" cy="0"/>
        </a:xfrm>
        <a:prstGeom prst="line">
          <a:avLst/>
        </a:prstGeom>
        <a:noFill/>
        <a:ln w="9525">
          <a:solidFill>
            <a:srgbClr val="000000"/>
          </a:solidFill>
          <a:round/>
        </a:ln>
      </xdr:spPr>
    </xdr:sp>
    <xdr:clientData/>
  </xdr:twoCellAnchor>
  <xdr:twoCellAnchor>
    <xdr:from>
      <xdr:col>2</xdr:col>
      <xdr:colOff>590550</xdr:colOff>
      <xdr:row>47</xdr:row>
      <xdr:rowOff>104775</xdr:rowOff>
    </xdr:from>
    <xdr:to>
      <xdr:col>3</xdr:col>
      <xdr:colOff>9525</xdr:colOff>
      <xdr:row>47</xdr:row>
      <xdr:rowOff>104775</xdr:rowOff>
    </xdr:to>
    <xdr:sp>
      <xdr:nvSpPr>
        <xdr:cNvPr id="121432" name="Line 158"/>
        <xdr:cNvSpPr>
          <a:spLocks noChangeShapeType="1"/>
        </xdr:cNvSpPr>
      </xdr:nvSpPr>
      <xdr:spPr>
        <a:xfrm>
          <a:off x="1733550" y="9486900"/>
          <a:ext cx="619125" cy="0"/>
        </a:xfrm>
        <a:prstGeom prst="line">
          <a:avLst/>
        </a:prstGeom>
        <a:noFill/>
        <a:ln w="9525">
          <a:solidFill>
            <a:srgbClr val="000000"/>
          </a:solidFill>
          <a:round/>
        </a:ln>
      </xdr:spPr>
    </xdr:sp>
    <xdr:clientData/>
  </xdr:twoCellAnchor>
  <xdr:twoCellAnchor>
    <xdr:from>
      <xdr:col>3</xdr:col>
      <xdr:colOff>1171575</xdr:colOff>
      <xdr:row>48</xdr:row>
      <xdr:rowOff>123825</xdr:rowOff>
    </xdr:from>
    <xdr:to>
      <xdr:col>3</xdr:col>
      <xdr:colOff>1381125</xdr:colOff>
      <xdr:row>48</xdr:row>
      <xdr:rowOff>123825</xdr:rowOff>
    </xdr:to>
    <xdr:sp>
      <xdr:nvSpPr>
        <xdr:cNvPr id="121433" name="Line 159"/>
        <xdr:cNvSpPr>
          <a:spLocks noChangeShapeType="1"/>
        </xdr:cNvSpPr>
      </xdr:nvSpPr>
      <xdr:spPr>
        <a:xfrm flipV="1">
          <a:off x="3514725" y="9705975"/>
          <a:ext cx="209550" cy="0"/>
        </a:xfrm>
        <a:prstGeom prst="line">
          <a:avLst/>
        </a:prstGeom>
        <a:noFill/>
        <a:ln w="9525">
          <a:solidFill>
            <a:srgbClr val="000000"/>
          </a:solidFill>
          <a:round/>
        </a:ln>
      </xdr:spPr>
    </xdr:sp>
    <xdr:clientData/>
  </xdr:twoCellAnchor>
  <xdr:twoCellAnchor>
    <xdr:from>
      <xdr:col>2</xdr:col>
      <xdr:colOff>885825</xdr:colOff>
      <xdr:row>47</xdr:row>
      <xdr:rowOff>123825</xdr:rowOff>
    </xdr:from>
    <xdr:to>
      <xdr:col>2</xdr:col>
      <xdr:colOff>885825</xdr:colOff>
      <xdr:row>50</xdr:row>
      <xdr:rowOff>85725</xdr:rowOff>
    </xdr:to>
    <xdr:sp>
      <xdr:nvSpPr>
        <xdr:cNvPr id="121434" name="Line 162"/>
        <xdr:cNvSpPr>
          <a:spLocks noChangeShapeType="1"/>
        </xdr:cNvSpPr>
      </xdr:nvSpPr>
      <xdr:spPr>
        <a:xfrm flipH="1">
          <a:off x="2028825" y="9505950"/>
          <a:ext cx="0" cy="561975"/>
        </a:xfrm>
        <a:prstGeom prst="line">
          <a:avLst/>
        </a:prstGeom>
        <a:noFill/>
        <a:ln w="9525">
          <a:solidFill>
            <a:srgbClr val="000000"/>
          </a:solidFill>
          <a:round/>
        </a:ln>
      </xdr:spPr>
    </xdr:sp>
    <xdr:clientData/>
  </xdr:twoCellAnchor>
  <xdr:twoCellAnchor>
    <xdr:from>
      <xdr:col>2</xdr:col>
      <xdr:colOff>895350</xdr:colOff>
      <xdr:row>50</xdr:row>
      <xdr:rowOff>85725</xdr:rowOff>
    </xdr:from>
    <xdr:to>
      <xdr:col>3</xdr:col>
      <xdr:colOff>19050</xdr:colOff>
      <xdr:row>50</xdr:row>
      <xdr:rowOff>85725</xdr:rowOff>
    </xdr:to>
    <xdr:sp>
      <xdr:nvSpPr>
        <xdr:cNvPr id="121435" name="Line 163"/>
        <xdr:cNvSpPr>
          <a:spLocks noChangeShapeType="1"/>
        </xdr:cNvSpPr>
      </xdr:nvSpPr>
      <xdr:spPr>
        <a:xfrm>
          <a:off x="2038350" y="10067925"/>
          <a:ext cx="323850" cy="0"/>
        </a:xfrm>
        <a:prstGeom prst="line">
          <a:avLst/>
        </a:prstGeom>
        <a:noFill/>
        <a:ln w="9525">
          <a:solidFill>
            <a:srgbClr val="000000"/>
          </a:solidFill>
          <a:round/>
        </a:ln>
      </xdr:spPr>
    </xdr:sp>
    <xdr:clientData/>
  </xdr:twoCellAnchor>
  <xdr:twoCellAnchor>
    <xdr:from>
      <xdr:col>2</xdr:col>
      <xdr:colOff>895350</xdr:colOff>
      <xdr:row>49</xdr:row>
      <xdr:rowOff>104775</xdr:rowOff>
    </xdr:from>
    <xdr:to>
      <xdr:col>3</xdr:col>
      <xdr:colOff>19050</xdr:colOff>
      <xdr:row>49</xdr:row>
      <xdr:rowOff>104775</xdr:rowOff>
    </xdr:to>
    <xdr:sp>
      <xdr:nvSpPr>
        <xdr:cNvPr id="121436" name="Line 164"/>
        <xdr:cNvSpPr>
          <a:spLocks noChangeShapeType="1"/>
        </xdr:cNvSpPr>
      </xdr:nvSpPr>
      <xdr:spPr>
        <a:xfrm>
          <a:off x="2038350" y="9886950"/>
          <a:ext cx="323850" cy="0"/>
        </a:xfrm>
        <a:prstGeom prst="line">
          <a:avLst/>
        </a:prstGeom>
        <a:noFill/>
        <a:ln w="9525">
          <a:solidFill>
            <a:srgbClr val="000000"/>
          </a:solidFill>
          <a:round/>
        </a:ln>
      </xdr:spPr>
    </xdr:sp>
    <xdr:clientData/>
  </xdr:twoCellAnchor>
  <xdr:twoCellAnchor>
    <xdr:from>
      <xdr:col>3</xdr:col>
      <xdr:colOff>1162050</xdr:colOff>
      <xdr:row>47</xdr:row>
      <xdr:rowOff>161925</xdr:rowOff>
    </xdr:from>
    <xdr:to>
      <xdr:col>3</xdr:col>
      <xdr:colOff>1171575</xdr:colOff>
      <xdr:row>48</xdr:row>
      <xdr:rowOff>133350</xdr:rowOff>
    </xdr:to>
    <xdr:sp>
      <xdr:nvSpPr>
        <xdr:cNvPr id="121437" name="Line 165"/>
        <xdr:cNvSpPr>
          <a:spLocks noChangeShapeType="1"/>
        </xdr:cNvSpPr>
      </xdr:nvSpPr>
      <xdr:spPr>
        <a:xfrm flipH="1">
          <a:off x="3505200" y="9544050"/>
          <a:ext cx="9525" cy="171450"/>
        </a:xfrm>
        <a:prstGeom prst="line">
          <a:avLst/>
        </a:prstGeom>
        <a:noFill/>
        <a:ln w="9525">
          <a:solidFill>
            <a:srgbClr val="000000"/>
          </a:solidFill>
          <a:round/>
        </a:ln>
      </xdr:spPr>
    </xdr:sp>
    <xdr:clientData/>
  </xdr:twoCellAnchor>
  <xdr:twoCellAnchor>
    <xdr:from>
      <xdr:col>2</xdr:col>
      <xdr:colOff>590550</xdr:colOff>
      <xdr:row>51</xdr:row>
      <xdr:rowOff>104775</xdr:rowOff>
    </xdr:from>
    <xdr:to>
      <xdr:col>3</xdr:col>
      <xdr:colOff>9525</xdr:colOff>
      <xdr:row>51</xdr:row>
      <xdr:rowOff>104775</xdr:rowOff>
    </xdr:to>
    <xdr:sp>
      <xdr:nvSpPr>
        <xdr:cNvPr id="121438" name="Line 166"/>
        <xdr:cNvSpPr>
          <a:spLocks noChangeShapeType="1"/>
        </xdr:cNvSpPr>
      </xdr:nvSpPr>
      <xdr:spPr>
        <a:xfrm>
          <a:off x="1733550" y="10287000"/>
          <a:ext cx="619125" cy="0"/>
        </a:xfrm>
        <a:prstGeom prst="line">
          <a:avLst/>
        </a:prstGeom>
        <a:noFill/>
        <a:ln w="9525">
          <a:solidFill>
            <a:srgbClr val="000000"/>
          </a:solidFill>
          <a:round/>
        </a:ln>
      </xdr:spPr>
    </xdr:sp>
    <xdr:clientData/>
  </xdr:twoCellAnchor>
  <xdr:twoCellAnchor>
    <xdr:from>
      <xdr:col>2</xdr:col>
      <xdr:colOff>885825</xdr:colOff>
      <xdr:row>51</xdr:row>
      <xdr:rowOff>123825</xdr:rowOff>
    </xdr:from>
    <xdr:to>
      <xdr:col>2</xdr:col>
      <xdr:colOff>885825</xdr:colOff>
      <xdr:row>53</xdr:row>
      <xdr:rowOff>104775</xdr:rowOff>
    </xdr:to>
    <xdr:sp>
      <xdr:nvSpPr>
        <xdr:cNvPr id="121439" name="Line 167"/>
        <xdr:cNvSpPr>
          <a:spLocks noChangeShapeType="1"/>
        </xdr:cNvSpPr>
      </xdr:nvSpPr>
      <xdr:spPr>
        <a:xfrm flipH="1">
          <a:off x="2028825" y="10306050"/>
          <a:ext cx="0" cy="381000"/>
        </a:xfrm>
        <a:prstGeom prst="line">
          <a:avLst/>
        </a:prstGeom>
        <a:noFill/>
        <a:ln w="9525">
          <a:solidFill>
            <a:srgbClr val="000000"/>
          </a:solidFill>
          <a:round/>
        </a:ln>
      </xdr:spPr>
    </xdr:sp>
    <xdr:clientData/>
  </xdr:twoCellAnchor>
  <xdr:twoCellAnchor>
    <xdr:from>
      <xdr:col>2</xdr:col>
      <xdr:colOff>885825</xdr:colOff>
      <xdr:row>52</xdr:row>
      <xdr:rowOff>123825</xdr:rowOff>
    </xdr:from>
    <xdr:to>
      <xdr:col>3</xdr:col>
      <xdr:colOff>9525</xdr:colOff>
      <xdr:row>52</xdr:row>
      <xdr:rowOff>123825</xdr:rowOff>
    </xdr:to>
    <xdr:sp>
      <xdr:nvSpPr>
        <xdr:cNvPr id="121440" name="Line 168"/>
        <xdr:cNvSpPr>
          <a:spLocks noChangeShapeType="1"/>
        </xdr:cNvSpPr>
      </xdr:nvSpPr>
      <xdr:spPr>
        <a:xfrm>
          <a:off x="2028825" y="10506075"/>
          <a:ext cx="323850" cy="0"/>
        </a:xfrm>
        <a:prstGeom prst="line">
          <a:avLst/>
        </a:prstGeom>
        <a:noFill/>
        <a:ln w="9525">
          <a:solidFill>
            <a:srgbClr val="000000"/>
          </a:solidFill>
          <a:round/>
        </a:ln>
      </xdr:spPr>
    </xdr:sp>
    <xdr:clientData/>
  </xdr:twoCellAnchor>
  <xdr:twoCellAnchor>
    <xdr:from>
      <xdr:col>2</xdr:col>
      <xdr:colOff>895350</xdr:colOff>
      <xdr:row>53</xdr:row>
      <xdr:rowOff>114300</xdr:rowOff>
    </xdr:from>
    <xdr:to>
      <xdr:col>3</xdr:col>
      <xdr:colOff>19050</xdr:colOff>
      <xdr:row>53</xdr:row>
      <xdr:rowOff>114300</xdr:rowOff>
    </xdr:to>
    <xdr:sp>
      <xdr:nvSpPr>
        <xdr:cNvPr id="121441" name="Line 169"/>
        <xdr:cNvSpPr>
          <a:spLocks noChangeShapeType="1"/>
        </xdr:cNvSpPr>
      </xdr:nvSpPr>
      <xdr:spPr>
        <a:xfrm>
          <a:off x="2038350" y="10696575"/>
          <a:ext cx="323850" cy="0"/>
        </a:xfrm>
        <a:prstGeom prst="line">
          <a:avLst/>
        </a:prstGeom>
        <a:noFill/>
        <a:ln w="9525">
          <a:solidFill>
            <a:srgbClr val="000000"/>
          </a:solidFill>
          <a:round/>
        </a:ln>
      </xdr:spPr>
    </xdr:sp>
    <xdr:clientData/>
  </xdr:twoCellAnchor>
  <xdr:twoCellAnchor>
    <xdr:from>
      <xdr:col>7</xdr:col>
      <xdr:colOff>200025</xdr:colOff>
      <xdr:row>19</xdr:row>
      <xdr:rowOff>95250</xdr:rowOff>
    </xdr:from>
    <xdr:to>
      <xdr:col>7</xdr:col>
      <xdr:colOff>962025</xdr:colOff>
      <xdr:row>19</xdr:row>
      <xdr:rowOff>95250</xdr:rowOff>
    </xdr:to>
    <xdr:sp>
      <xdr:nvSpPr>
        <xdr:cNvPr id="121442" name="Line 170"/>
        <xdr:cNvSpPr>
          <a:spLocks noChangeShapeType="1"/>
        </xdr:cNvSpPr>
      </xdr:nvSpPr>
      <xdr:spPr>
        <a:xfrm>
          <a:off x="6238875" y="3933825"/>
          <a:ext cx="762000" cy="0"/>
        </a:xfrm>
        <a:prstGeom prst="line">
          <a:avLst/>
        </a:prstGeom>
        <a:noFill/>
        <a:ln w="9525">
          <a:solidFill>
            <a:srgbClr val="000000"/>
          </a:solidFill>
          <a:round/>
        </a:ln>
      </xdr:spPr>
    </xdr:sp>
    <xdr:clientData/>
  </xdr:twoCellAnchor>
  <xdr:twoCellAnchor>
    <xdr:from>
      <xdr:col>7</xdr:col>
      <xdr:colOff>552450</xdr:colOff>
      <xdr:row>23</xdr:row>
      <xdr:rowOff>142875</xdr:rowOff>
    </xdr:from>
    <xdr:to>
      <xdr:col>7</xdr:col>
      <xdr:colOff>942975</xdr:colOff>
      <xdr:row>23</xdr:row>
      <xdr:rowOff>142875</xdr:rowOff>
    </xdr:to>
    <xdr:sp>
      <xdr:nvSpPr>
        <xdr:cNvPr id="121443" name="Line 171"/>
        <xdr:cNvSpPr>
          <a:spLocks noChangeShapeType="1"/>
        </xdr:cNvSpPr>
      </xdr:nvSpPr>
      <xdr:spPr>
        <a:xfrm>
          <a:off x="6591300" y="4781550"/>
          <a:ext cx="390525" cy="0"/>
        </a:xfrm>
        <a:prstGeom prst="line">
          <a:avLst/>
        </a:prstGeom>
        <a:noFill/>
        <a:ln w="9525">
          <a:solidFill>
            <a:srgbClr val="000000"/>
          </a:solidFill>
          <a:rou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TS01\jhc\unzipped\Eastern%20Airline%20FE\Spares\FILES\SMCTS2\SMCTSS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TS01\jhc\unzipped\Eastern%20Airline%20FE\fnl-gp2\ToolboxGP\Kor\OSP_Becht_Fin.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POWER ASSUMPTION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TS01\jhc\unzipped\Eastern%20Airline%20FE\GP\tamer\DOS\TEMP\GPTLBX9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20154;&#20445;&#39033;&#30446;\&#20154;&#20445;&#20108;\&#25237;&#25511;&#26377;&#20851;\&#26368;&#26032;&#25151;&#20135;&#27719;&#24635;&#34920;\&#35780;&#20272;&#26126;&#32454;&#34920;&#65293;&#20154;&#20445;&#25237;&#25511;0912\301&#21271;&#20140;&#25237;&#25511;\&#25237;&#36164;&#24615;&#25151;&#22320;&#20135;\&#32456;15\&#40527;&#21033;&#32622;&#19994;\&#26417;&#20255;\&#23457;&#35745;&#25253;&#21578;2002\&#20122;&#22826;&#30003;&#25253;&#26448;&#26009;\2002&#24180;1-6&#26376;&#23457;&#35745;\&#27597;&#20844;&#21496;\&#23457;&#35745;&#24213;&#31295;2002.6.3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20154;&#20445;&#39033;&#30446;\&#20154;&#20445;&#20108;\&#25237;&#25511;&#26377;&#20851;\&#26368;&#26032;&#25151;&#20135;&#27719;&#24635;&#34920;\&#35780;&#20272;&#26126;&#32454;&#34920;&#65293;&#20154;&#20445;&#25237;&#25511;0912\301&#21271;&#20140;&#25237;&#25511;\&#25237;&#36164;&#24615;&#25151;&#22320;&#20135;\&#32456;15\&#40527;&#21033;&#32622;&#19994;\&#34987;&#23457;&#21333;&#20301;\&#22825;&#21488;&#38134;&#36718;\03&#24180;&#23457;\&#38144;&#21806;\WINDOWS\Desktop\&#38047;\&#36164;&#26009;\&#38134;&#36718;&#39044;&#26597;\&#25140;\&#24213;&#3129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Zqh003\d\&#35774;&#22791;\&#21407;&#22987;\814\13%20&#38081;&#36335;&#37197;&#20214;.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0154;&#20445;&#39033;&#30446;\&#20154;&#20445;&#20108;\&#25237;&#25511;&#26377;&#20851;\&#26368;&#26032;&#25151;&#20135;&#27719;&#24635;&#34920;\&#35780;&#20272;&#26126;&#32454;&#34920;&#65293;&#20154;&#20445;&#25237;&#25511;0912\317&#28145;&#22323;&#25237;&#25511;\yxb\&#36130;&#21153;\&#26032;&#24314;&#25991;&#20214;&#22841;\&#24314;&#36134;&#25253;&#34920;\&#21271;&#20140;.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20154;&#20445;&#39033;&#30446;\&#20154;&#20445;&#20108;\&#25237;&#25511;&#26377;&#20851;\&#26368;&#26032;&#25151;&#20135;&#27719;&#24635;&#34920;\&#35780;&#20272;&#26126;&#32454;&#34920;&#65293;&#20154;&#20445;&#25237;&#25511;0912\317&#28145;&#22323;&#25237;&#25511;\DOCUME~1\cdh\LOCALS~1\Temp\Rar$DI00.154\&#21407;&#20214;\&#24635;&#20844;&#21496;.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12\&#40857;&#20225;&#21326;\&#20013;&#31227;&#21160;\pgzl\&#21407;&#35780;&#20272;&#36164;&#26009;\&#24037;&#20316;&#24213;&#31295;\eims\&#25253;&#34920;&#22791;&#20221;\2001&#24180;&#19978;&#24066;&#25253;&#34920;\&#22266;&#23450;&#36164;&#20135;&#36164;&#26009;.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20154;&#20445;&#39033;&#30446;\&#20154;&#20445;&#20108;\&#25237;&#25511;&#26377;&#20851;\&#26368;&#26032;&#25151;&#20135;&#27719;&#24635;&#34920;\&#35780;&#20272;&#26126;&#32454;&#34920;&#65293;&#20154;&#20445;&#25237;&#25511;0912\301&#21271;&#20140;&#25237;&#25511;\&#25237;&#36164;&#24615;&#25151;&#22320;&#20135;\&#32456;15\&#40527;&#21033;&#32622;&#19994;\WINDOWS\TEMP\My%20Documents\1999&#24180;&#25253;\&#20013;&#21326;&#20225;&#19994;\&#20013;&#20225;&#26412;&#37096;\&#22266;&#23450;&#36164;&#20135;\&#22266;&#23450;&#36164;&#201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TS01\jhc\unzipped\Eastern%20Airline%20FE\GP\GP_Ph1\SBB-OIs\Hel-OI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20154;&#20445;&#39033;&#30446;\&#20154;&#20445;&#20108;\&#25237;&#25511;&#26377;&#20851;\&#26368;&#26032;&#25151;&#20135;&#27719;&#24635;&#34920;\&#35780;&#20272;&#26126;&#32454;&#34920;&#65293;&#20154;&#20445;&#25237;&#25511;0912\301&#21271;&#20140;&#25237;&#25511;\&#25237;&#36164;&#24615;&#25151;&#22320;&#20135;\&#32456;15\&#40527;&#21033;&#32622;&#19994;\Documents%20and%20Settings\helen\&#26700;&#38754;\&#23457;&#35745;&#21333;&#20301;\&#25253;&#21916;&#40479;\&#25253;&#21916;&#40479;2003\y\Y&#24213;&#31295;.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work\&#19996;&#26041;&#39033;&#30446;\&#26680;&#20934;&#20462;&#25913;\&#35780;&#20272;&#34920;\PBC-assets1(&#21346;&#36716;&#65289;.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20154;&#20445;&#39033;&#30446;\&#20154;&#20445;&#20108;\&#25237;&#25511;&#26377;&#20851;\&#26368;&#26032;&#25151;&#20135;&#27719;&#24635;&#34920;\&#35780;&#20272;&#26126;&#32454;&#34920;&#65293;&#20154;&#20445;&#25237;&#25511;0912\317&#28145;&#22323;&#25237;&#25511;\DOCUME~1\cdh\LOCALS~1\Temp\Rar$DI00.154\&#21407;&#20214;\&#21487;&#20197;&#19981;&#21442;&#32771;\&#36130;&#38505;&#24635;&#20844;&#21496;&#24314;&#36134;.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2013\&#20854;&#20182;&#39033;&#30446;\&#40857;&#20225;&#21326;\&#38468;&#20214;1%20&#20892;&#36152;&#20844;&#21496;&#25972;&#20307;&#35780;&#20272;&#38656;&#25552;&#20132;&#30340;&#36164;&#26009;\&#25253;&#21578;\&#35780;&#20272;&#26126;&#32454;&#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154;&#20445;&#39033;&#30446;\&#20154;&#20445;&#20108;\&#25237;&#25511;&#26377;&#20851;\&#26368;&#26032;&#25151;&#20135;&#27719;&#24635;&#34920;\&#35780;&#20272;&#26126;&#32454;&#34920;&#65293;&#20154;&#20445;&#25237;&#25511;0912\301&#21271;&#20140;&#25237;&#25511;\&#25237;&#36164;&#24615;&#25151;&#22320;&#20135;\&#32456;15\&#40527;&#21033;&#32622;&#19994;\&#24037;&#20316;\&#22885;&#21147;&#30005;&#23376;\&#23458;&#25143;&#36164;&#26009;\&#20027;&#26495;\&#27743;&#33487;&#21556;&#20013;\&#38271;&#24449;&#21046;&#33647;&#21378;\12-31\&#24212;&#25910;&#20184;&#24080;&#4083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TS01\jhc\unzipped\Eastern%20Airline%20FE\GP\tamer\WINDOWS\GP_A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y%20Documents\2000&#24180;&#24180;&#25253;\2000&#24180;&#24180;&#25253;&#38468;&#27880;&#26684;&#24335;&#3042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01\jhc\CHR\ARBEJDE\Q4DK.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0154;&#20445;&#39033;&#30446;\&#20154;&#20445;&#20108;\&#25104;&#26412;&#27861;&#35780;&#20272;&#39033;&#25968;&#32479;&#3574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TS01\jhc\unzipped\Eastern%20Airline%20FE\Backup%20of%20Backup%20of%20LINDA%20LISTONE.xlk"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0154;&#20445;&#39033;&#30446;\&#20154;&#20445;&#20108;\&#25237;&#25511;&#26377;&#20851;\&#26368;&#26032;&#25151;&#20135;&#27719;&#24635;&#34920;\&#35780;&#20272;&#26126;&#32454;&#34920;&#65293;&#20154;&#20445;&#25237;&#25511;0912\301&#21271;&#20140;&#25237;&#25511;\&#25237;&#36164;&#24615;&#25151;&#22320;&#20135;\&#32456;15\&#40527;&#21033;&#32622;&#19994;\WINDOWS\TEMP\GOLDPYR4\ARENTO\TOOLBOX.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eqpmad2"/>
      <sheetName val="UFPrn20020708110604"/>
      <sheetName val="XL4Poppy"/>
      <sheetName val="管比表（2）"/>
      <sheetName val="科余"/>
      <sheetName val="制比表（2）"/>
      <sheetName val="损表"/>
      <sheetName val="固折（2）"/>
      <sheetName val="预提表"/>
      <sheetName val="资负表"/>
      <sheetName val="毛利表"/>
      <sheetName val="应税表"/>
      <sheetName val="管比表"/>
      <sheetName val="预算底稿"/>
      <sheetName val="管理费用预算"/>
      <sheetName val="固定生产成本预算"/>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汇总表"/>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POWER ASSUMPTIONS"/>
      <sheetName val="说明"/>
      <sheetName val="销量"/>
      <sheetName val="共享"/>
      <sheetName val="促销活动"/>
      <sheetName val="活动"/>
      <sheetName val="总表"/>
      <sheetName val="¹Ü±È±í£¨2£©"/>
      <sheetName val="¿ÆÓà"/>
      <sheetName val="ÖÆ±È±í£¨2£©"/>
      <sheetName val="Ëð±í"/>
      <sheetName val="¹ÌÕÛ£¨2£©"/>
      <sheetName val="Ô¤Ìá±í"/>
      <sheetName val="×Ê¸º±í"/>
      <sheetName val="Ã«Àû±í"/>
      <sheetName val="Ó¦Ë°±í"/>
      <sheetName val="¹Ü±È±í"/>
      <sheetName val="Ô¤Ëãµ×¸å"/>
      <sheetName val="¹ÜÀí·ÑÓÃÔ¤Ëã"/>
      <sheetName val="¹Ì¶¨Éú²ú³É±¾Ô¤Ëã"/>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ËµÃ÷"/>
      <sheetName val="ÏúÁ¿"/>
      <sheetName val="¹²Ïí"/>
      <sheetName val="´ÙÏú»î¶¯"/>
      <sheetName val="»î¶¯"/>
      <sheetName val="×Ü±í"/>
      <sheetName val="B"/>
      <sheetName val="趋势图"/>
      <sheetName val="折旧测试"/>
      <sheetName val="应收账款及预收账款明细表"/>
      <sheetName val="81180截止测试"/>
      <sheetName val="营业收入"/>
      <sheetName val="81130主营月份"/>
      <sheetName val="存货明细表 "/>
      <sheetName val="54131"/>
      <sheetName val="存货成本重算"/>
      <sheetName val="投资性房地产"/>
      <sheetName val="占地面积统计表"/>
      <sheetName val="M-5A"/>
      <sheetName val="应付－武汉运盛钢铁贸易有限公司"/>
      <sheetName val="襄樊鼎益机电有限公司"/>
      <sheetName val="企业表一"/>
      <sheetName val="M-5C"/>
      <sheetName val="Sheet1"/>
      <sheetName val="应收账款明细表"/>
      <sheetName val="资产分类信息"/>
      <sheetName val="平均年限法(基于入账原值和入账预计使用期间)"/>
      <sheetName val="会计科目"/>
      <sheetName val="#REF!"/>
      <sheetName val="13_65度雪花"/>
      <sheetName val="13_6雪花分配表"/>
      <sheetName val="13_65度沈阳"/>
      <sheetName val="13_65沈阳分配表"/>
      <sheetName val="煤水电备份_"/>
      <sheetName val="10_5度成本表"/>
      <sheetName val="桶酒20L_(雪)_"/>
      <sheetName val="桶酒30L_(雪)__"/>
      <sheetName val="POWER_ASSUMPTIONS"/>
      <sheetName val="13_65¶ÈÑ©»¨"/>
      <sheetName val="13_6Ñ©»¨·ÖÅä±í"/>
      <sheetName val="13_65¶ÈÉòÑô"/>
      <sheetName val="13_65ÉòÑô·ÖÅä±í"/>
      <sheetName val="ÃºË®µç±¸·Ý_"/>
      <sheetName val="10_5¶È³É±¾±í"/>
      <sheetName val="Í°¾Æ20L_(Ñ©)_"/>
      <sheetName val="Í°¾Æ30L_(Ñ©)__"/>
      <sheetName val="存货明细表_"/>
      <sheetName val=""/>
      <sheetName val="Main"/>
      <sheetName val="Financ__Overview"/>
      <sheetName val="Toolbox"/>
      <sheetName val="盈余公积 （合并)"/>
      <sheetName val="固定资产明细表"/>
      <sheetName val="固及累及减值"/>
      <sheetName val="56261盘点"/>
      <sheetName val="货币资金"/>
      <sheetName val="包增减变动"/>
      <sheetName val="其他应收明细表"/>
      <sheetName val="在建工程审计说明"/>
      <sheetName val="124301 查询"/>
      <sheetName val="经贸库存商品"/>
      <sheetName val="总分类账"/>
      <sheetName val="inf"/>
      <sheetName val="封面"/>
      <sheetName val="长期股权投资"/>
      <sheetName val="CF"/>
      <sheetName val="户名"/>
      <sheetName val="表4-12"/>
      <sheetName val="Third party"/>
      <sheetName val="核算项目余额表"/>
      <sheetName val="82130其他"/>
      <sheetName val="G.1R-Shou COP Gf"/>
      <sheetName val="管比表（2缉"/>
      <sheetName val="祑余"/>
      <sheetName val="预捐表"/>
      <sheetName val="13.6ᛪ花分配ࡨ"/>
      <sheetName val="13.65沈ᘳ分配表"/>
      <sheetName val="攰水分配表"/>
      <sheetName val="酿造鸦銵"/>
      <sheetName val="汇总ࡨ"/>
      <sheetName val="10.5带成本表"/>
      <sheetName val="11度陪成本表"/>
      <sheetName val="桶ᅒ20L"/>
      <sheetName val="桶酒15L(华缉"/>
      <sheetName val="桶酒30L缈华）"/>
      <sheetName val="桶酒20L(陪舱干）"/>
      <sheetName val="销酏"/>
      <sheetName val="¹Ü±@±í£¨2£©"/>
      <sheetName val="ÖÆ±È±í£¨2£)"/>
      <sheetName val="Kð1í"/>
      <sheetName val="¹ÌÕ_£¨2£©"/>
      <sheetName val="Ô$Ìá±m"/>
      <sheetName val="WÊ¸º1m"/>
      <sheetName val="Ã«À{±í"/>
      <sheetName val="Ó¦K°1í"/>
      <sheetName val="________"/>
      <sheetName val="_701"/>
      <sheetName val="_702"/>
      <sheetName val="_703"/>
      <sheetName val="_704"/>
      <sheetName val="_705"/>
      <sheetName val="_712"/>
      <sheetName val="新产品贡献率"/>
      <sheetName val="KKKKKKKK"/>
      <sheetName val="¹ÌÕ[£¨2£©"/>
      <sheetName val="????????"/>
      <sheetName val="4.3.1物料损耗率"/>
      <sheetName val="设定"/>
      <sheetName val="福华整理6月负债表"/>
      <sheetName val="YS02-02"/>
      <sheetName val="_x005f_x0000__x005f_x0000__x005f_x0000__x005f_x0000__x0"/>
      <sheetName val="_04009"/>
      <sheetName val="_0401"/>
      <sheetName val="UFPrn20040930171821"/>
      <sheetName val="4-货币资金-现金"/>
      <sheetName val="灰铁明细账"/>
      <sheetName val="国产化斜楔明细账"/>
      <sheetName val="600104(部门）"/>
      <sheetName val="改账前余额表"/>
      <sheetName val="帐务资料"/>
      <sheetName val="长期股权投资Cx"/>
      <sheetName val="长期股权投资Dy"/>
      <sheetName val="实收资本Cx"/>
      <sheetName val="资产减值损失Cx"/>
      <sheetName val="库存商品Cx"/>
      <sheetName val="#REF"/>
      <sheetName val="_x005f_x005f_x005f_x0000__x005f_x005f_x005f_x0000__x005"/>
      <sheetName val="其他货币资金.dbf"/>
      <sheetName val="银行存款.dbf"/>
      <sheetName val="物业类型"/>
      <sheetName val="SMCTSSP2"/>
      <sheetName val="订单"/>
      <sheetName val="选项表"/>
      <sheetName val="_x005f_x005f_x005f_x005f_x005f_x005f_x005f_x0000__x005f"/>
      <sheetName val="_x005f_x0000__x005f_x0000__x005"/>
      <sheetName val="表格索引"/>
      <sheetName val="应收电费情况一览表"/>
      <sheetName val="_x005f_x005f_x005f_x005f_x005f_x005f_x005f_x005f_x005f_x005f_"/>
      <sheetName val="_x005f_x005f_x005f_x0000__x005f"/>
      <sheetName val=""/>
      <sheetName val=""/>
      <sheetName val="资产表横向"/>
      <sheetName val="目录"/>
      <sheetName val="期初调整"/>
      <sheetName val="Market share"/>
      <sheetName val="fs(for Consol)"/>
      <sheetName val="10-2.固定资产处置表"/>
      <sheetName val="分产品销售收入、成本分析表"/>
      <sheetName val="其他凭证抽查"/>
      <sheetName val="K3代码"/>
      <sheetName val="公司管理费用"/>
      <sheetName val="资产负债表及损益表"/>
      <sheetName val="重要内部交易"/>
      <sheetName val="财务费用"/>
      <sheetName val="管理费用"/>
      <sheetName val="营业费用"/>
      <sheetName val="制造费用"/>
      <sheetName val="Open"/>
      <sheetName val="56271-2"/>
      <sheetName val="所得税凭证抽查"/>
      <sheetName val="应交税费审定表"/>
      <sheetName val="Sheet9"/>
      <sheetName val="预付清单"/>
      <sheetName val="在建工程设备"/>
      <sheetName val="调整分录汇总"/>
      <sheetName val="关联方及集团内清单"/>
      <sheetName val="主营成本"/>
      <sheetName val="Summary"/>
      <sheetName val="summary "/>
      <sheetName val="凭证号"/>
      <sheetName val="64151支付情况"/>
      <sheetName val="资产负债表"/>
      <sheetName val="表头"/>
      <sheetName val="清单12.31"/>
      <sheetName val="Quantity"/>
      <sheetName val="营业成本"/>
      <sheetName val="销售费用"/>
      <sheetName val="所得税费用"/>
      <sheetName val="母子利润汇总"/>
      <sheetName val="2006"/>
      <sheetName val="折旧测试2007"/>
      <sheetName val="审定IN"/>
      <sheetName val="UFPrn20030305081341"/>
      <sheetName val="64130"/>
      <sheetName val="在役资产"/>
      <sheetName val="已减少资产"/>
      <sheetName val="役龄资产统计表"/>
      <sheetName val="房屋及建筑物"/>
      <sheetName val="其他应收款程序表"/>
      <sheetName val="memo"/>
      <sheetName val="应付职工薪酬审定表"/>
      <sheetName val="审计说明64190"/>
      <sheetName val="64170计提及分配"/>
      <sheetName val="64151支付情况-应付工资"/>
      <sheetName val="Sheet1 (11)"/>
      <sheetName val="detail"/>
      <sheetName val="dxnsjtempsheet"/>
      <sheetName val="短期投资股票投资.dbf"/>
      <sheetName val="短期投资国债投资.dbf"/>
      <sheetName val="股票投资收益.dbf"/>
      <sheetName val="其他货币海通.dbf"/>
      <sheetName val="其他货币零领路.dbf"/>
      <sheetName val="投资收益债券.dbf"/>
      <sheetName val="首页"/>
      <sheetName val="成品计价测试"/>
      <sheetName val="基本信息"/>
      <sheetName val="3、工程在施情况明细表 "/>
      <sheetName val="营业收入程序表"/>
      <sheetName val="资产负债表调整过程表"/>
      <sheetName val="存货"/>
      <sheetName val="递延所得税资产"/>
      <sheetName val="递延所得税说明08"/>
      <sheetName val="OR Breakdown"/>
      <sheetName val="应交税费程序表"/>
      <sheetName val="应交税费明细表"/>
      <sheetName val="for disclosure"/>
      <sheetName val="三家其他应付公司"/>
      <sheetName val="资过表20011-本部"/>
      <sheetName val="利过表2011-本部"/>
      <sheetName val="审计调整"/>
      <sheetName val="利过表2010.10"/>
      <sheetName val="科目余额表"/>
      <sheetName val="预收款项程序表"/>
      <sheetName val="应付账款程序表"/>
      <sheetName val="审定表"/>
      <sheetName val="预付账款04"/>
      <sheetName val="固定资产04"/>
      <sheetName val="累计折旧04"/>
      <sheetName val="固定资产清理04"/>
      <sheetName val="在建工程-杏花镇"/>
      <sheetName val="在建工程-新厂区"/>
      <sheetName val="应付票据04"/>
      <sheetName val="巢湖新奥2"/>
      <sheetName val="_003固定资产"/>
      <sheetName val="_004固定资产"/>
      <sheetName val="_005固定资产"/>
      <sheetName val="其他应付款科目表"/>
      <sheetName val="_005暂借户"/>
      <sheetName val="_霍邱2003资本公积"/>
      <sheetName val="舒城2004资本公积"/>
      <sheetName val="寿县2005资本公积"/>
      <sheetName val="2005年科目余额表"/>
      <sheetName val="股本-评估调整2004"/>
      <sheetName val="盈余公积-评估调账"/>
      <sheetName val="资本公积-评估调整2004年"/>
      <sheetName val="金寨2003资本公积"/>
      <sheetName val="管理费用程序表"/>
      <sheetName val="固定资产2001年折旧"/>
      <sheetName val="营业成本11"/>
      <sheetName val="营业成本程序表"/>
      <sheetName val="SW-TEO"/>
      <sheetName val="_x005f_x0000__x005f"/>
      <sheetName val="_x005f_x005f_x005f_x005f_"/>
      <sheetName val="一般预算收入"/>
      <sheetName val="行政区划"/>
      <sheetName val="C01-1"/>
      <sheetName val="_x005f_x005f_x005f_x005f_x005f_x005f_x005f_x005f_"/>
      <sheetName val="_x005f_x005f_"/>
      <sheetName val=""/>
      <sheetName val="基础值集"/>
      <sheetName val="计算稿封面"/>
      <sheetName val="门窗表"/>
      <sheetName val="计算稿"/>
      <sheetName val="4"/>
      <sheetName val="5"/>
      <sheetName val="6"/>
      <sheetName val="7"/>
      <sheetName val="8"/>
      <sheetName val="9"/>
      <sheetName val="10"/>
      <sheetName val="11"/>
      <sheetName val="12"/>
      <sheetName val="材料采购－原材料（购价）"/>
      <sheetName val="收入明细－按客户"/>
      <sheetName val="�ܱȱ�2��"/>
      <sheetName val="�Ʊȱ�2��"/>
      <sheetName val="���ۣ�2��"/>
      <sheetName val="�ʸ���"/>
      <sheetName val="ë��"/>
      <sheetName val="�ܱȱ�"/>
      <sheetName val="�̶����ɱ�Ԥ��"/>
      <sheetName val="���ڷ���"/>
      <sheetName val="13�ȸ�Ũ"/>
      <sheetName val="13�ȷ����"/>
      <sheetName val="13.65��ѩ��"/>
      <sheetName val="13.6ѩ�������"/>
      <sheetName val="13.65����"/>
      <sheetName val="11�ȸ�ơ"/>
      <sheetName val="����úˮ��"/>
      <sheetName val="úˮ�籸�� "/>
      <sheetName val="10.5�ȳɱ���"/>
      <sheetName val="11��ѩ�ɱ���"/>
      <sheetName val="11�����سɱ���"/>
      <sheetName val="ѩ���ɳɱ���"/>
      <sheetName val="�����ɱ���"/>
      <sheetName val="11�������ʳɱ���"/>
      <sheetName val="��Ʒ����"/>
      <sheetName val="��Ʒúˮ��"/>
      <sheetName val="��Ʒƿ���̱�"/>
      <sheetName val="ѩ�������"/>
      <sheetName val="ѩ���ɷ����"/>
      <sheetName val="�����ʷ����"/>
      <sheetName val="Ͱ��15L"/>
      <sheetName val="Ͱ��20L"/>
      <sheetName val="Ͱ��30L"/>
      <sheetName val="Ͱ��10L"/>
      <sheetName val="Ͱ��5L"/>
      <sheetName val="Ͱ��20L (ѩ) "/>
      <sheetName val="Ͱ��30L (ѩ)  "/>
      <sheetName val="Ͱ��15L(����"/>
      <sheetName val="Ͱ��20L(ѩ���ɣ�"/>
      <sheetName val="����"/>
      <sheetName val="13_65��ѩ��"/>
      <sheetName val="13_6ѩ�������"/>
      <sheetName val="13_65����"/>
      <sheetName val="úˮ�籸��_"/>
      <sheetName val="10_5�ȳɱ���"/>
      <sheetName val="Ͱ��20L_(ѩ)_"/>
      <sheetName val="Ͱ��30L_(ѩ)__"/>
      <sheetName val="�ܱ@��2��"/>
      <sheetName val="�Ʊȱ�2�)"/>
      <sheetName val="K�"/>
      <sheetName val="���_��2��"/>
      <sheetName val="�$��m"/>
      <sheetName val="Wʸ�1m"/>
      <sheetName val="ë�{��"/>
      <sheetName val="ӦK�1�"/>
      <sheetName val="���[��2��"/>
      <sheetName val="_"/>
      <sheetName val="Sheet3"/>
      <sheetName val="C4_"/>
      <sheetName val="存货差异分析表"/>
      <sheetName val="单位库"/>
      <sheetName val="电视监控"/>
      <sheetName val="Financ. Overview"/>
      <sheetName val="经济指标"/>
      <sheetName val="钢筋计算表"/>
      <sheetName val="销售财务日报表②"/>
      <sheetName val="参照表"/>
      <sheetName val="46亩(新)"/>
      <sheetName val="基础数据命名表"/>
      <sheetName val="技术指标"/>
      <sheetName val="税金预测"/>
      <sheetName val="主要规划指标"/>
      <sheetName val="税金缴纳情况"/>
      <sheetName val="土地款预测"/>
      <sheetName val="销售回款预测"/>
      <sheetName val="08.01"/>
      <sheetName val="政府性收费预测"/>
      <sheetName val="参数表"/>
      <sheetName val="1-4栋结算清单汇总表"/>
      <sheetName val="设计指标"/>
      <sheetName val="墙面工程"/>
      <sheetName val="改加胶玻璃、室外栏杆"/>
      <sheetName val="廊桥水乡"/>
      <sheetName val="中央公园城"/>
      <sheetName val="11年计划"/>
      <sheetName val="字段"/>
      <sheetName val="1.投标总价封面"/>
      <sheetName val="折线图2数据"/>
      <sheetName val="合计"/>
      <sheetName val="P1012001"/>
      <sheetName val="变更部分 (3) "/>
      <sheetName val="D栋计算式明细"/>
      <sheetName val="内围地梁钢筋说明"/>
      <sheetName val="经济指标分析表"/>
      <sheetName val="11�Ȼ���"/>
      <sheetName val="Ӧ˰��"/>
      <sheetName val="������˷���"/>
      <sheetName val="��ˮ�����"/>
      <sheetName val="���ܱ�"/>
      <sheetName val="˵��"/>
      <sheetName val="삅ོ䚋栠Ѫ"/>
      <sheetName val="삅ོ"/>
      <sheetName val="삅ོ䚋"/>
      <sheetName val="삅ོ䚋栠"/>
      <sheetName val="삅ོ䚋栠Ѫ"/>
      <sheetName val="삅ོ䚋栠Ѫ"/>
      <sheetName val="삅ོ䚋栠Ѫ"/>
      <sheetName val="삅ོ䚋栠Ѫ"/>
      <sheetName val="삅ོ䚋栠Ѫ"/>
      <sheetName val="삅ོ䚋栠Ѫ"/>
      <sheetName val="삅ོ䚋栠Ѫ"/>
      <sheetName val="삅ོ䚋栠Ѫ"/>
      <sheetName val="삅ོ䚋栠Ѫ"/>
      <sheetName val="삅ོ䚋栠Ѫ"/>
      <sheetName val="삅ོ䚋栠Ѫ"/>
      <sheetName val="삅"/>
      <sheetName val="调整后报表"/>
      <sheetName val="B5"/>
      <sheetName val="现金流量表"/>
      <sheetName val="报表附注"/>
      <sheetName val="非流动资产汇总"/>
      <sheetName val="基础数据配置"/>
      <sheetName val="总人口"/>
      <sheetName val="收入"/>
      <sheetName val="雪花干成本詨"/>
      <sheetName val="_200209"/>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sheetData sheetId="373" refreshError="1"/>
      <sheetData sheetId="374"/>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G.1R-Shou COP Gf"/>
      <sheetName val="Menu"/>
      <sheetName val="表1"/>
      <sheetName val="表2"/>
      <sheetName val="表3"/>
      <sheetName val="表4"/>
      <sheetName val="冰啤500"/>
      <sheetName val="零点小麦"/>
      <sheetName val="零点520"/>
      <sheetName val="新鲜72"/>
      <sheetName val="绿喜宝"/>
      <sheetName val="特制雪花"/>
      <sheetName val="塑箱雪花"/>
      <sheetName val="塑箱淡爽"/>
      <sheetName val="10度捆白"/>
      <sheetName val="10度箱白"/>
      <sheetName val="10度箱爽"/>
      <sheetName val="一品圣泉"/>
      <sheetName val="表5"/>
      <sheetName val="区域合计"/>
      <sheetName val="零点品牌"/>
      <sheetName val="喜宝品牌"/>
      <sheetName val="雪花品牌"/>
      <sheetName val="圣泉及其他"/>
      <sheetName val="Calendar"/>
      <sheetName val="说明"/>
      <sheetName val="销量"/>
      <sheetName val="价格"/>
      <sheetName val="共享"/>
      <sheetName val="促销活动"/>
      <sheetName val="总表"/>
      <sheetName val="XL4Poppy"/>
      <sheetName val="G_1R_Shou COP Gf"/>
      <sheetName val="Toolbox"/>
      <sheetName val="±í1"/>
      <sheetName val="±í2"/>
      <sheetName val="±í3"/>
      <sheetName val="±í4"/>
      <sheetName val="±ùÆ¡500"/>
      <sheetName val="ÁãµãÐ¡Âó"/>
      <sheetName val="Áãµã520"/>
      <sheetName val="ÐÂÏÊ72"/>
      <sheetName val="ÂÌÏ²±¦"/>
      <sheetName val="ÌØÖÆÑ©»¨"/>
      <sheetName val="ËÜÏäÑ©»¨"/>
      <sheetName val="ËÜÏäµ­Ë¬"/>
      <sheetName val="10¶ÈÀ¦°×"/>
      <sheetName val="10¶ÈÏä°×"/>
      <sheetName val="10¶ÈÏäË¬"/>
      <sheetName val="Ò»Æ·Ê¥Èª"/>
      <sheetName val="±í5"/>
      <sheetName val="ÇøÓòºÏ¼Æ"/>
      <sheetName val="ÁãµãÆ·ÅÆ"/>
      <sheetName val="Ï²±¦Æ·ÅÆ"/>
      <sheetName val="Ñ©»¨Æ·ÅÆ"/>
      <sheetName val="Ê¥Èª¼°ÆäËû"/>
      <sheetName val="ËµÃ÷"/>
      <sheetName val="ÏúÁ¿"/>
      <sheetName val="¼Û¸ñ"/>
      <sheetName val="¹²Ïí"/>
      <sheetName val="´ÙÏú»î¶¯"/>
      <sheetName val="×Ü±í"/>
      <sheetName val="¡À¨ª1"/>
      <sheetName val="¡À¨ª2"/>
      <sheetName val="¡À¨ª3"/>
      <sheetName val="¡À¨ª4"/>
      <sheetName val="¡À¨´__500"/>
      <sheetName val="¨¢_¦Ì_D__¨®"/>
      <sheetName val="¨¢_¦Ì_520"/>
      <sheetName val="D__¨º72"/>
      <sheetName val="_¨¬_2¡À|"/>
      <sheetName val="¨¬______¡§"/>
      <sheetName val="_¨¹_____¡§"/>
      <sheetName val="_¨¹__¦Ì-__"/>
      <sheetName val="10_¨¨¨¤|¡ã¡Á"/>
      <sheetName val="10_¨¨__¡ã¡Á"/>
      <sheetName val="10_¨¨____"/>
      <sheetName val="¨°__¡¤¨º£¤¨¨a"/>
      <sheetName val="¡À¨ª5"/>
      <sheetName val="__¨®¨°o___"/>
      <sheetName val="¨¢_¦Ì__¡¤__"/>
      <sheetName val="_2¡À|_¡¤__"/>
      <sheetName val="___¡§_¡¤__"/>
      <sheetName val="¨º£¤¨¨a_¡ã____"/>
      <sheetName val="_¦Ì_¡Â"/>
      <sheetName val="_¨²¨¢_"/>
      <sheetName val="____"/>
      <sheetName val="12_¨ª"/>
      <sheetName val="¡ä¨´_¨²___¡¥"/>
      <sheetName val="¡Á¨¹¡À¨ª"/>
      <sheetName val="GP analysis Per month"/>
      <sheetName val="Sales breakdown "/>
      <sheetName val="MA Adj. Test"/>
      <sheetName val="财务费用"/>
      <sheetName val="资产负债表及损益表"/>
      <sheetName val="重要内部交易"/>
      <sheetName val="管理费用"/>
      <sheetName val="目录"/>
      <sheetName val="制造费用"/>
      <sheetName val="营业费用"/>
      <sheetName val="¡À¨´??500"/>
      <sheetName val="¨¢?¦Ì?D??¨®"/>
      <sheetName val="¨¢?¦Ì?520"/>
      <sheetName val="D??¨º72"/>
      <sheetName val="?¨¬?2¡À|"/>
      <sheetName val="¨¬??????¡§"/>
      <sheetName val="?¨¹?????¡§"/>
      <sheetName val="?¨¹??¦Ì-??"/>
      <sheetName val="10?¨¨¨¤|¡ã¡Á"/>
      <sheetName val="10?¨¨??¡ã¡Á"/>
      <sheetName val="10?¨¨????"/>
      <sheetName val="¨°??¡¤¨º£¤¨¨a"/>
      <sheetName val="??¨®¨°o???"/>
      <sheetName val="¨¢?¦Ì??¡¤??"/>
      <sheetName val="?2¡À|?¡¤??"/>
      <sheetName val="???¡§?¡¤??"/>
      <sheetName val="¨º£¤¨¨a?¡ã????"/>
      <sheetName val="?¦Ì?¡Â"/>
      <sheetName val="?¨²¨¢?"/>
      <sheetName val="????"/>
      <sheetName val="12?¨ª"/>
      <sheetName val="¡ä¨´?¨²???¡¥"/>
      <sheetName val="所得税凭证抽查"/>
      <sheetName val="2006内陆运输"/>
      <sheetName val="Financ. Overview"/>
      <sheetName val="核算项目余额表"/>
      <sheetName val="OSP_Becht_Fin"/>
      <sheetName val="_x005f_x0000__x005f_x0000__x005f_x0000__x005f_x0000__x0"/>
      <sheetName val="G_1R-Shou_COP_Gf"/>
      <sheetName val="G_1R_Shou_COP_Gf"/>
      <sheetName val="GP_analysis_Per_month"/>
      <sheetName val="Sales_breakdown_"/>
      <sheetName val="MA_Adj__Test"/>
      <sheetName val="Financ__Overview"/>
      <sheetName val="Ctinh 10kV"/>
      <sheetName val="会计事项调整表"/>
      <sheetName val="#REF!"/>
      <sheetName val="KKKKKKKK"/>
      <sheetName val="余良卿9月"/>
      <sheetName val="________"/>
      <sheetName val="P&amp;L weekly"/>
      <sheetName val=""/>
      <sheetName val="????????"/>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POWER ASSUMPTIONS"/>
      <sheetName val="POWERASSUMPTIONS"/>
      <sheetName val="Sheet1"/>
      <sheetName val="Sheet2"/>
      <sheetName val="Sheet3"/>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汇总表"/>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REF!"/>
      <sheetName val="G.1R-Shou COP Gf"/>
      <sheetName val="_REF!"/>
      <sheetName val="说明"/>
      <sheetName val="销量"/>
      <sheetName val="共享"/>
      <sheetName val="促销活动"/>
      <sheetName val="活动"/>
      <sheetName val="总表"/>
      <sheetName val="XL4Poppy"/>
      <sheetName val="核算项目余额表"/>
      <sheetName val="Toolbox"/>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ËµÃ÷"/>
      <sheetName val="ÏúÁ¿"/>
      <sheetName val="¹²Ïí"/>
      <sheetName val="´ÙÏú»î¶¯"/>
      <sheetName val="»î¶¯"/>
      <sheetName val="×Ü±í"/>
      <sheetName val="ºËËãÏîÄ¿Óà¶î±í"/>
      <sheetName val="¡À__¨²¡¤¡é¨¦¨²"/>
      <sheetName val="11_¨¨_a¦Ì¡è"/>
      <sheetName val="13_¨¨___¡§"/>
      <sheetName val="13_¨¨¡¤___¡À¨ª"/>
      <sheetName val="13.65_¨¨___¡§"/>
      <sheetName val="13.6___¡§¡¤___¡À¨ª"/>
      <sheetName val="13.65_¨¨¨¦¨°__"/>
      <sheetName val="13.65¨¦¨°__¡¤___¡À¨ª"/>
      <sheetName val="11_¨¨_¨¦__"/>
      <sheetName val="_¨ª_¨¬1y__¡¤___"/>
      <sheetName val="D___¡¤___¡À¨ª"/>
      <sheetName val="_e_¨¬_o__¦Ì_"/>
      <sheetName val="_e_¨¬_¨®__"/>
      <sheetName val="__¡Á¨¹¡À¨ª"/>
      <sheetName val="_o__¦Ì_¡À_¡¤Y "/>
      <sheetName val="10.5_¨¨3¨¦¡À_¡À¨ª"/>
      <sheetName val="11_¨¨__3¨¦¡À_¡À¨ª"/>
      <sheetName val="11_¨¨__¨¬_3¨¦¡À_¡À¨ª"/>
      <sheetName val="___¡§_¨¦3¨¦¡À_¡À¨ª"/>
      <sheetName val="_a¦Ì¡è3¨¦¡À_¡À¨ª"/>
      <sheetName val="11_¨¨¨¦¨°___¨º3¨¦¡À_¡À¨ª"/>
      <sheetName val="___¡¤_¡§¨¢_"/>
      <sheetName val="___¡¤_o__¦Ì_"/>
      <sheetName val="___¡¤____¨¦¨¬¡À¨º"/>
      <sheetName val="___¡§¡¤___¡À¨ª"/>
      <sheetName val="___¡§_¨¦¡¤___¡À¨ª"/>
      <sheetName val="¨¦¨°___¨º¡¤___¡À¨ª"/>
      <sheetName val="_a¦Ì¡è¡¤___"/>
      <sheetName val="¨ª¡ã__15L"/>
      <sheetName val="¨ª¡ã__20L"/>
      <sheetName val="¨ª¡ã__30L"/>
      <sheetName val="¨ª¡ã__10L"/>
      <sheetName val="¨ª¡ã__5L"/>
      <sheetName val="¨ª¡ã__20L (__) "/>
      <sheetName val="¨ª¡ã__30L (__)  "/>
      <sheetName val="¨ª¡ã__15L(_a¡ê_"/>
      <sheetName val="¨ª¡ã__20L¡ê¡§_a¡ê_"/>
      <sheetName val="¨ª¡ã__30L¡ê¡§_a¡ê_"/>
      <sheetName val="¨ª¡ã__20L(___¡§_¨¦¡ê_"/>
      <sheetName val="_¦Ì_¡Â"/>
      <sheetName val="_¨²¨¢_"/>
      <sheetName val="12_¨ª"/>
      <sheetName val="¡ä¨´_¨²___¡¥"/>
      <sheetName val="___¡¥"/>
      <sheetName val="¡Á¨¹¡À¨ª"/>
      <sheetName val="o_______¨®¨¤__¡À¨ª"/>
      <sheetName val="¡À??¨²¡¤¡é¨¦¨²"/>
      <sheetName val="11?¨¨?a¦Ì¡è"/>
      <sheetName val="13?¨¨???¡§"/>
      <sheetName val="13?¨¨¡¤???¡À¨ª"/>
      <sheetName val="13.65?¨¨???¡§"/>
      <sheetName val="13.6???¡§¡¤???¡À¨ª"/>
      <sheetName val="13.65?¨¨¨¦¨°??"/>
      <sheetName val="13.65¨¦¨°??¡¤???¡À¨ª"/>
      <sheetName val="11?¨¨?¨¦??"/>
      <sheetName val="?¨ª?¨¬1y??¡¤???"/>
      <sheetName val="D???¡¤???¡À¨ª"/>
      <sheetName val="?e?¨¬?o??¦Ì?"/>
      <sheetName val="?e?¨¬?¨®??"/>
      <sheetName val="??¡Á¨¹¡À¨ª"/>
      <sheetName val="?o??¦Ì?¡À?¡¤Y "/>
      <sheetName val="10.5?¨¨3¨¦¡À?¡À¨ª"/>
      <sheetName val="11?¨¨??3¨¦¡À?¡À¨ª"/>
      <sheetName val="11?¨¨??¨¬?3¨¦¡À?¡À¨ª"/>
      <sheetName val="???¡§?¨¦3¨¦¡À?¡À¨ª"/>
      <sheetName val="?a¦Ì¡è3¨¦¡À?¡À¨ª"/>
      <sheetName val="11?¨¨¨¦¨°???¨º3¨¦¡À?¡À¨ª"/>
      <sheetName val="???¡¤?¡§¨¢?"/>
      <sheetName val="???¡¤?o??¦Ì?"/>
      <sheetName val="???¡¤????¨¦¨¬¡À¨º"/>
      <sheetName val="???¡§¡¤???¡À¨ª"/>
      <sheetName val="???¡§?¨¦¡¤???¡À¨ª"/>
      <sheetName val="¨¦¨°???¨º¡¤???¡À¨ª"/>
      <sheetName val="?a¦Ì¡è¡¤???"/>
      <sheetName val="¨ª¡ã??15L"/>
      <sheetName val="¨ª¡ã??20L"/>
      <sheetName val="¨ª¡ã??30L"/>
      <sheetName val="¨ª¡ã??10L"/>
      <sheetName val="¨ª¡ã??5L"/>
      <sheetName val="¨ª¡ã??20L (??) "/>
      <sheetName val="¨ª¡ã??30L (??)  "/>
      <sheetName val="¨ª¡ã??15L(?a¡ê?"/>
      <sheetName val="¨ª¡ã??20L¡ê¡§?a¡ê?"/>
      <sheetName val="¨ª¡ã??30L¡ê¡§?a¡ê?"/>
      <sheetName val="¨ª¡ã??20L(???¡§?¨¦¡ê?"/>
      <sheetName val="?¦Ì?¡Â"/>
      <sheetName val="?¨²¨¢?"/>
      <sheetName val="12?¨ª"/>
      <sheetName val="¡ä¨´?¨²???¡¥"/>
      <sheetName val="???¡¥"/>
      <sheetName val="o???????¨®¨¤??¡À¨ª"/>
      <sheetName val="22号"/>
      <sheetName val="SW-TEO"/>
      <sheetName val="B"/>
      <sheetName val="eqpmad2"/>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Toolbox"/>
      <sheetName val="Sheet1"/>
      <sheetName val="Sheet2"/>
      <sheetName val="Sheet3"/>
      <sheetName val="预算底稿"/>
      <sheetName val="管理费用预算"/>
      <sheetName val="固定生产成本预算"/>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汇总表"/>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POWER ASSUMPTIONS"/>
      <sheetName val="6月"/>
      <sheetName val="季报-表1-人数统计"/>
      <sheetName val="季报-表2-培训统计"/>
      <sheetName val="季报-表3-薪资统计"/>
      <sheetName val="季报-表4-福利统计"/>
      <sheetName val="季报-表5-员工基本信息统计"/>
      <sheetName val="季报-表6-部分专业人员信息统计"/>
      <sheetName val="季报-表7-劳务工统计"/>
      <sheetName val="月报-表8-工伤、意外事故统计"/>
      <sheetName val="月报-表9-用工争议事件统计"/>
      <sheetName val="XL4Poppy"/>
      <sheetName val="说明"/>
      <sheetName val="销量"/>
      <sheetName val="共享"/>
      <sheetName val="促销活动"/>
      <sheetName val="活动"/>
      <sheetName val="总表"/>
      <sheetName val="企业表一"/>
      <sheetName val="2002年关联方余额及交易"/>
      <sheetName val="SW-TEO"/>
      <sheetName val="核算项目余额表"/>
      <sheetName val="凭证抽查"/>
      <sheetName val="Ô¤Ëãµ×¸å"/>
      <sheetName val="¹ÜÀí·ÑÓÃÔ¤Ëã"/>
      <sheetName val="¹Ì¶¨Éú²ú³É±¾Ô¤Ëã"/>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¼¾±¨-±í1-ÈËÊýÍ³¼Æ"/>
      <sheetName val="¼¾±¨-±í2-ÅàÑµÍ³¼Æ"/>
      <sheetName val="¼¾±¨-±í3-Ð½×ÊÍ³¼Æ"/>
      <sheetName val="¼¾±¨-±í4-¸£ÀûÍ³¼Æ"/>
      <sheetName val="¼¾±¨-±í5-Ô±¹¤»ù±¾ÐÅÏ¢Í³¼Æ"/>
      <sheetName val="¼¾±¨-±í6-²¿·Ö×¨ÒµÈËÔ±ÐÅÏ¢Í³¼Æ"/>
      <sheetName val="¼¾±¨-±í7-ÀÍÎñ¹¤Í³¼Æ"/>
      <sheetName val="ÔÂ±¨-±í8-¹¤ÉË¡¢ÒâÍâÊÂ¹ÊÍ³¼Æ"/>
      <sheetName val="ÔÂ±¨-±í9-ÓÃ¹¤ÕùÒéÊÂ¼þÍ³¼Æ"/>
      <sheetName val="ËµÃ÷"/>
      <sheetName val="ÏúÁ¿"/>
      <sheetName val="¹²Ïí"/>
      <sheetName val="´ÙÏú»î¶¯"/>
      <sheetName val="»î¶¯"/>
      <sheetName val="×Ü±í"/>
      <sheetName val="ÆóÒµ±íÒ»"/>
      <sheetName val="2002Äê¹ØÁª·½Óà¶î¼°½»Ò×"/>
      <sheetName val="ºËËãÏîÄ¿Óà¶î±í"/>
      <sheetName val="Æ¾Ö¤³é²é"/>
      <sheetName val="_¡è__¦Ì¡Á__"/>
      <sheetName val="1¨¹¨¤¨ª¡¤_¨®__¡è__"/>
      <sheetName val="1¨¬_¡§¨¦¨²2¨²3¨¦¡À__¡è__"/>
      <sheetName val="¡À__¨²¡¤¡é¨¦¨²"/>
      <sheetName val="11_¨¨_a¦Ì¡è"/>
      <sheetName val="13_¨¨___¡§"/>
      <sheetName val="13_¨¨¡¤___¡À¨ª"/>
      <sheetName val="13.65_¨¨___¡§"/>
      <sheetName val="13.6___¡§¡¤___¡À¨ª"/>
      <sheetName val="13.65_¨¨¨¦¨°__"/>
      <sheetName val="13.65¨¦¨°__¡¤___¡À¨ª"/>
      <sheetName val="11_¨¨_¨¦__"/>
      <sheetName val="_¨ª_¨¬1y__¡¤___"/>
      <sheetName val="D___¡¤___¡À¨ª"/>
      <sheetName val="_e_¨¬_o__¦Ì_"/>
      <sheetName val="_e_¨¬_¨®__"/>
      <sheetName val="__¡Á¨¹¡À¨ª"/>
      <sheetName val="_o__¦Ì_¡À_¡¤Y "/>
      <sheetName val="10.5_¨¨3¨¦¡À_¡À¨ª"/>
      <sheetName val="11_¨¨__3¨¦¡À_¡À¨ª"/>
      <sheetName val="11_¨¨__¨¬_3¨¦¡À_¡À¨ª"/>
      <sheetName val="___¡§_¨¦3¨¦¡À_¡À¨ª"/>
      <sheetName val="_a¦Ì¡è3¨¦¡À_¡À¨ª"/>
      <sheetName val="11_¨¨¨¦¨°___¨º3¨¦¡À_¡À¨ª"/>
      <sheetName val="___¡¤_¡§¨¢_"/>
      <sheetName val="___¡¤_o__¦Ì_"/>
      <sheetName val="___¡¤____¨¦¨¬¡À¨º"/>
      <sheetName val="___¡§¡¤___¡À¨ª"/>
      <sheetName val="___¡§_¨¦¡¤___¡À¨ª"/>
      <sheetName val="¨¦¨°___¨º¡¤___¡À¨ª"/>
      <sheetName val="_a¦Ì¡è¡¤___"/>
      <sheetName val="¨ª¡ã__15L"/>
      <sheetName val="¨ª¡ã__20L"/>
      <sheetName val="¨ª¡ã__30L"/>
      <sheetName val="¨ª¡ã__10L"/>
      <sheetName val="¨ª¡ã__5L"/>
      <sheetName val="¨ª¡ã__20L (__) "/>
      <sheetName val="¨ª¡ã__30L (__)  "/>
      <sheetName val="¨ª¡ã__15L(_a¡ê_"/>
      <sheetName val="¨ª¡ã__20L¡ê¡§_a¡ê_"/>
      <sheetName val="¨ª¡ã__30L¡ê¡§_a¡ê_"/>
      <sheetName val="¨ª¡ã__20L(___¡§_¨¦¡ê_"/>
      <sheetName val="__¡À¡§-¡À¨ª1-¨¨_¨ºy¨ª3__"/>
      <sheetName val="__¡À¡§-¡À¨ª2-_¨¤_¦Ì¨ª3__"/>
      <sheetName val="__¡À¡§-¡À¨ª3-D_¡Á¨º¨ª3__"/>
      <sheetName val="__¡À¡§-¡À¨ª4-_¡ê¨¤_¨ª3__"/>
      <sheetName val="¡§-¡À¨ª5-_¡À1¡è_¨´¡À_D__¡é¨ª3__"/>
      <sheetName val="6-2_¡¤_¡Á¡§¨°¦Ì¨¨__¡ÀD__¡é¨ª3__"/>
      <sheetName val="__¡À¡§-¡À¨ª7-¨¤¨ª__1¡è¨ª3__"/>
      <sheetName val="À¨ª8-1¡è¨¦__¡é¨°a¨ªa¨º_1¨º¨ª3__"/>
      <sheetName val="§-¡À¨ª9-¨®_1¡è_¨´¨°¨¦¨º__t¨ª3__"/>
      <sheetName val="_¦Ì_¡Â"/>
      <sheetName val="_¨²¨¢_"/>
      <sheetName val="12_¨ª"/>
      <sheetName val="¡ä¨´_¨²___¡¥"/>
      <sheetName val="___¡¥"/>
      <sheetName val="¡Á¨¹¡À¨ª"/>
      <sheetName val="_¨®¨°¦Ì¡À¨ª¨°_"/>
      <sheetName val="应收票据(关联方)"/>
      <sheetName val="?¡è??¦Ì¡Á??"/>
      <sheetName val="1¨¹¨¤¨ª¡¤?¨®??¡è??"/>
      <sheetName val="1¨¬?¡§¨¦¨²2¨²3¨¦¡À??¡è??"/>
      <sheetName val="¡À??¨²¡¤¡é¨¦¨²"/>
      <sheetName val="11?¨¨?a¦Ì¡è"/>
      <sheetName val="13?¨¨???¡§"/>
      <sheetName val="13?¨¨¡¤???¡À¨ª"/>
      <sheetName val="13.65?¨¨???¡§"/>
      <sheetName val="13.6???¡§¡¤???¡À¨ª"/>
      <sheetName val="13.65?¨¨¨¦¨°??"/>
      <sheetName val="13.65¨¦¨°??¡¤???¡À¨ª"/>
      <sheetName val="11?¨¨?¨¦??"/>
      <sheetName val="?¨ª?¨¬1y??¡¤???"/>
      <sheetName val="D???¡¤???¡À¨ª"/>
      <sheetName val="?e?¨¬?o??¦Ì?"/>
      <sheetName val="?e?¨¬?¨®??"/>
      <sheetName val="??¡Á¨¹¡À¨ª"/>
      <sheetName val="?o??¦Ì?¡À?¡¤Y "/>
      <sheetName val="10.5?¨¨3¨¦¡À?¡À¨ª"/>
      <sheetName val="11?¨¨??3¨¦¡À?¡À¨ª"/>
      <sheetName val="11?¨¨??¨¬?3¨¦¡À?¡À¨ª"/>
      <sheetName val="???¡§?¨¦3¨¦¡À?¡À¨ª"/>
      <sheetName val="?a¦Ì¡è3¨¦¡À?¡À¨ª"/>
      <sheetName val="11?¨¨¨¦¨°???¨º3¨¦¡À?¡À¨ª"/>
      <sheetName val="???¡¤?¡§¨¢?"/>
      <sheetName val="???¡¤?o??¦Ì?"/>
      <sheetName val="???¡¤????¨¦¨¬¡À¨º"/>
      <sheetName val="???¡§¡¤???¡À¨ª"/>
      <sheetName val="???¡§?¨¦¡¤???¡À¨ª"/>
      <sheetName val="¨¦¨°???¨º¡¤???¡À¨ª"/>
      <sheetName val="?a¦Ì¡è¡¤???"/>
      <sheetName val="¨ª¡ã??15L"/>
      <sheetName val="¨ª¡ã??20L"/>
      <sheetName val="¨ª¡ã??30L"/>
      <sheetName val="¨ª¡ã??10L"/>
      <sheetName val="¨ª¡ã??5L"/>
      <sheetName val="¨ª¡ã??20L (??) "/>
      <sheetName val="¨ª¡ã??30L (??)  "/>
      <sheetName val="¨ª¡ã??15L(?a¡ê?"/>
      <sheetName val="¨ª¡ã??20L¡ê¡§?a¡ê?"/>
      <sheetName val="¨ª¡ã??30L¡ê¡§?a¡ê?"/>
      <sheetName val="¨ª¡ã??20L(???¡§?¨¦¡ê?"/>
      <sheetName val="??¡À¡§-¡À¨ª1-¨¨?¨ºy¨ª3??"/>
      <sheetName val="??¡À¡§-¡À¨ª2-?¨¤?¦Ì¨ª3??"/>
      <sheetName val="??¡À¡§-¡À¨ª3-D?¡Á¨º¨ª3??"/>
      <sheetName val="??¡À¡§-¡À¨ª4-?¡ê¨¤?¨ª3??"/>
      <sheetName val="¡§-¡À¨ª5-?¡À1¡è?¨´¡À?D??¡é¨ª3??"/>
      <sheetName val="6-2?¡¤?¡Á¡§¨°¦Ì¨¨??¡ÀD??¡é¨ª3??"/>
      <sheetName val="??¡À¡§-¡À¨ª7-¨¤¨ª??1¡è¨ª3??"/>
      <sheetName val="À¨ª8-1¡è¨¦??¡é¨°a¨ªa¨º?1¨º¨ª3??"/>
      <sheetName val="§-¡À¨ª9-¨®?1¡è?¨´¨°¨¦¨º??t¨ª3??"/>
      <sheetName val="?¦Ì?¡Â"/>
      <sheetName val="?¨²¨¢?"/>
      <sheetName val="12?¨ª"/>
      <sheetName val="¡ä¨´?¨²???¡¥"/>
      <sheetName val="???¡¥"/>
      <sheetName val="?¨®¨°¦Ì¡À¨ª¨°?"/>
      <sheetName val="10-3.向关联方采购固定资产"/>
      <sheetName val="#REF!"/>
      <sheetName val="detail"/>
      <sheetName val="B"/>
      <sheetName val="所得税凭证抽查"/>
      <sheetName val="M-5C"/>
      <sheetName val="M-5A"/>
      <sheetName val="GPTLBX90"/>
      <sheetName val="13_65度雪花"/>
      <sheetName val="13_6雪花分配表"/>
      <sheetName val="13_65度沈阳"/>
      <sheetName val="13_65沈阳分配表"/>
      <sheetName val="煤水电备份_"/>
      <sheetName val="10_5度成本表"/>
      <sheetName val="桶酒20L_(雪)_"/>
      <sheetName val="桶酒30L_(雪)__"/>
      <sheetName val="POWER_ASSUMPTIONS"/>
      <sheetName val="13_65¶ÈÑ©»¨"/>
      <sheetName val="13_6Ñ©»¨·ÖÅä±í"/>
      <sheetName val="13_65¶ÈÉòÑô"/>
      <sheetName val="13_65ÉòÑô·ÖÅä±í"/>
      <sheetName val="ÃºË®µç±¸·Ý_"/>
      <sheetName val="10_5¶È³É±¾±í"/>
      <sheetName val="Í°¾Æ20L_(Ñ©)_"/>
      <sheetName val="Í°¾Æ30L_(Ñ©)__"/>
      <sheetName val="13_65_¨¨___¡§"/>
      <sheetName val="13_6___¡§¡¤___¡À¨ª"/>
      <sheetName val="13_65_¨¨¨¦¨°__"/>
      <sheetName val="13_65¨¦¨°__¡¤___¡À¨ª"/>
      <sheetName val="_o__¦Ì_¡À_¡¤Y_"/>
      <sheetName val="10_5_¨¨3¨¦¡À_¡À¨ª"/>
      <sheetName val="¨ª¡ã__20L_(__)_"/>
      <sheetName val="¨ª¡ã__30L_(__)__"/>
      <sheetName val="10-3_向关联方采购固定资产"/>
      <sheetName val="Open"/>
      <sheetName val="M11"/>
      <sheetName val="M11-1"/>
      <sheetName val=""/>
      <sheetName val="13_65?¨¨???¡§"/>
      <sheetName val="13_6???¡§¡¤???¡À¨ª"/>
      <sheetName val="13_65?¨¨¨¦¨°??"/>
      <sheetName val="13_65¨¦¨°??¡¤???¡À¨ª"/>
      <sheetName val="?o??¦Ì?¡À?¡¤Y_"/>
      <sheetName val="10_5?¨¨3¨¦¡À?¡À¨ª"/>
      <sheetName val="¨ª¡ã??20L_(??)_"/>
      <sheetName val="¨ª¡ã??30L_(??)__"/>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银行存款"/>
      <sheetName val="其他货币资金"/>
      <sheetName val="货币资金截止测试"/>
      <sheetName val="借方"/>
      <sheetName val="贷方 "/>
      <sheetName val="以前预收"/>
      <sheetName val="借方函证"/>
      <sheetName val="借方函证 (2)"/>
      <sheetName val="贷方函证"/>
      <sheetName val="贷方函证 (2)"/>
      <sheetName val="坏账准备"/>
      <sheetName val="产成品对照表定稿"/>
      <sheetName val="原材料明细表"/>
      <sheetName val="委托各月明细"/>
      <sheetName val="固定资产分类明细"/>
      <sheetName val="2001年分类汇总"/>
      <sheetName val="2002年分类汇总"/>
      <sheetName val="固定资产表2002年1-6月定稿"/>
      <sheetName val="累计折旧分配"/>
      <sheetName val="至2002年6月已提足折旧部分"/>
      <sheetName val="审计调整明细"/>
      <sheetName val="固定资产盘点清单"/>
      <sheetName val="喷织分厂盘点"/>
      <sheetName val="印花分厂盘点"/>
      <sheetName val="宽幅分厂盘点"/>
      <sheetName val="在建工程明细表2002"/>
      <sheetName val="在建工程暂估明细"/>
      <sheetName val="短期合同清单"/>
      <sheetName val="短期借款汇总表"/>
      <sheetName val="短期借款明细表"/>
      <sheetName val="广发短借"/>
      <sheetName val="工行短借"/>
      <sheetName val="交行短借"/>
      <sheetName val="中行短借"/>
      <sheetName val="华夏短借"/>
      <sheetName val="联社安办短借"/>
      <sheetName val="建行安分短借"/>
      <sheetName val="信用柯办短借"/>
      <sheetName val="按收票人分类"/>
      <sheetName val="按银行分类明细表"/>
      <sheetName val="税金"/>
      <sheetName val="增值税2"/>
      <sheetName val="增值税3"/>
      <sheetName val="01年增值税"/>
      <sheetName val="其他未交款"/>
      <sheetName val="预提费用审定表"/>
      <sheetName val="预提费用"/>
      <sheetName val="预提费用各月明细"/>
      <sheetName val="利息匡算"/>
      <sheetName val="借款利息"/>
      <sheetName val="美元借款利息-长期借款"/>
      <sheetName val="应保留利息"/>
      <sheetName val="利息实际支付情况 (2)"/>
      <sheetName val="借款利息-短期借款"/>
      <sheetName val="长期借款明细表 (2)"/>
      <sheetName val="借款利息-长期借款"/>
      <sheetName val="合同清单"/>
      <sheetName val="长期借款汇总表"/>
      <sheetName val="长期借款明细表"/>
      <sheetName val="中行长借"/>
      <sheetName val="工行长借"/>
      <sheetName val="交行长借"/>
      <sheetName val="建行齐贤长借"/>
      <sheetName val="建行安分长借"/>
      <sheetName val="01、02"/>
      <sheetName val="主要品种"/>
      <sheetName val="主要品种月份"/>
      <sheetName val="单价"/>
      <sheetName val="关联单价"/>
      <sheetName val="Sheet1 (2)"/>
      <sheetName val="2002.1-6管理费用"/>
      <sheetName val="利息实际支付情况"/>
      <sheetName val="财务费用"/>
      <sheetName val="财务费用 (2)"/>
      <sheetName val="Sheet1"/>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收入成本表"/>
      <sheetName val="其他业务利润"/>
      <sheetName val="预收帐款"/>
      <sheetName val="应收"/>
      <sheetName val="前几名统计"/>
      <sheetName val="销售结构汇总"/>
      <sheetName val="销售结构明细"/>
      <sheetName val="应交税金"/>
      <sheetName val="应交增值税"/>
      <sheetName val="增值税明细"/>
      <sheetName val="其他未交款"/>
      <sheetName val="税金及附加"/>
      <sheetName val="应收 (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XL4Poppy"/>
      <sheetName val="Sheet1"/>
      <sheetName val="      "/>
      <sheetName val="评估结果分类汇总表"/>
      <sheetName val="流动资产--货币"/>
      <sheetName val="流动资产--货币 (2)"/>
      <sheetName val="流动资产--货币 (3)"/>
      <sheetName val="短投汇总表"/>
      <sheetName val="短投"/>
      <sheetName val="短投 (2)"/>
      <sheetName val="流动资产--票据"/>
      <sheetName val="流动资产--应收"/>
      <sheetName val="流动资产--利润"/>
      <sheetName val="流动资产--利息"/>
      <sheetName val="流动资产--预付"/>
      <sheetName val="流动资产--补贴"/>
      <sheetName val="流动资产--其他应收"/>
      <sheetName val="流动资产--存货"/>
      <sheetName val="流动资产-原材料"/>
      <sheetName val="流动资产-材料采购"/>
      <sheetName val="流动资产-在库低值"/>
      <sheetName val="流动资产-产成品"/>
      <sheetName val="流动资产-在用低值"/>
      <sheetName val="流动资产--待摊"/>
      <sheetName val="流动资产--待处理"/>
      <sheetName val="一年到期长期债券"/>
      <sheetName val="其他流动资产"/>
      <sheetName val="长期投资--股票"/>
      <sheetName val="长期投资--债券"/>
      <sheetName val="长期投资--其他投资"/>
      <sheetName val="房屋建筑物"/>
      <sheetName val="构筑物"/>
      <sheetName val="码头"/>
      <sheetName val="机器设备"/>
      <sheetName val="车辆"/>
      <sheetName val="电子设备"/>
      <sheetName val="船舶设备"/>
      <sheetName val="通导设备"/>
      <sheetName val="集装箱设备"/>
      <sheetName val="固定-土地"/>
      <sheetName val="工程物资"/>
      <sheetName val="土建工程"/>
      <sheetName val="设备安装"/>
      <sheetName val="固定资产清理"/>
      <sheetName val="待处理固定资产"/>
      <sheetName val="土地使用权"/>
      <sheetName val="其他无形资产"/>
      <sheetName val="开办费"/>
      <sheetName val="长期待摊费用"/>
      <sheetName val="其他长期资产"/>
      <sheetName val="递延税款"/>
      <sheetName val="短期借款"/>
      <sheetName val="应付票据"/>
      <sheetName val="应付帐款"/>
      <sheetName val="预收帐款"/>
      <sheetName val="代销商品款"/>
      <sheetName val="其他应付款"/>
      <sheetName val="应付工资"/>
      <sheetName val="应付福利费"/>
      <sheetName val="应交税金"/>
      <sheetName val="预提费用"/>
      <sheetName val="一年内到期长期负债"/>
      <sheetName val="其他流动负债"/>
      <sheetName val="长期借款"/>
      <sheetName val="应付债券"/>
      <sheetName val="长期应付款"/>
      <sheetName val="住房周转金"/>
      <sheetName val="其他长期负债"/>
      <sheetName val="递延税款贷款"/>
      <sheetName val="00000000"/>
      <sheetName val="10000000"/>
      <sheetName val="成本费用调整表"/>
      <sheetName val="8月人数调整"/>
      <sheetName val="IP卡收入分解"/>
      <sheetName val="服务收入加其他业利润"/>
      <sheetName val="平均资产总额"/>
      <sheetName val="分公司EBITDA率"/>
      <sheetName val="收支差额"/>
      <sheetName val="上年收入"/>
      <sheetName val="本年长数互收"/>
      <sheetName val="收支系数数据"/>
      <sheetName val="收支系数"/>
      <sheetName val="资产报酬率"/>
      <sheetName val="劳动生产率"/>
      <sheetName val="百元工资产出率"/>
      <sheetName val="收入增长贡献率"/>
      <sheetName val="收支差额贡献率"/>
      <sheetName val="全年"/>
      <sheetName val="比较"/>
      <sheetName val="1-11月"/>
      <sheetName val="5运输设备"/>
      <sheetName val="1货币资金"/>
      <sheetName val="封面"/>
      <sheetName val="1固定资产汇总表"/>
      <sheetName val="4通用设备"/>
      <sheetName val="6线路设备"/>
      <sheetName val="7电信机械设备"/>
      <sheetName val="8电源设备 "/>
      <sheetName val="9固定_土地"/>
      <sheetName val="10工程物资"/>
      <sheetName val="12设备安装 (暂估入账余额)"/>
      <sheetName val="13设备安装（其他）"/>
      <sheetName val="14固定资产清理"/>
      <sheetName val="15待处理固定资产"/>
      <sheetName val="目录"/>
      <sheetName val="表1 货币资金"/>
      <sheetName val="表1-1 银行存款明细表"/>
      <sheetName val="表2 短期投资"/>
      <sheetName val="表3 应收帐款"/>
      <sheetName val="表4 应收票据"/>
      <sheetName val="表5 存货"/>
      <sheetName val="表5-1 存货跌价损失准备计算表"/>
      <sheetName val="表5-2 存货倒推表"/>
      <sheetName val="表6 预付帐款"/>
      <sheetName val="表6-1 其他应收款"/>
      <sheetName val="表6-2 待摊费用"/>
      <sheetName val="表6-3 预付及其他流动资产 "/>
      <sheetName val="表7 固定资产变动表"/>
      <sheetName val="表7-1 固定资产折旧表（上市） "/>
      <sheetName val="表7-1-1 固定资产折旧表  (非上市)"/>
      <sheetName val="表7-2 待处理财产损溢"/>
      <sheetName val="表7-3 固定资产有关资料"/>
      <sheetName val="表8-1 移动"/>
      <sheetName val="表8-2-1 数据"/>
      <sheetName val="表8-2-2 互联网"/>
      <sheetName val="表8-3 长途"/>
      <sheetName val="表8-4 寻呼"/>
      <sheetName val="表8-5 市话"/>
      <sheetName val="表8-6 在建工程明细表"/>
      <sheetName val="表8-7 工程合同汇总表(移动) NEW"/>
      <sheetName val="表8-7 工程合同汇总表(移动) (2)"/>
      <sheetName val="表8-8 在建工程有关资料"/>
      <sheetName val="表9 长期待摊费用"/>
      <sheetName val="表9-1 租赁合同汇总表"/>
      <sheetName val="表10 无形资产变动表"/>
      <sheetName val="表11 长期投资"/>
      <sheetName val="表11-1 长期股票投资"/>
      <sheetName val="表11-2 长期股权投资－未合并子公司"/>
      <sheetName val="表11-3 长期股权投资 － 合营公司"/>
      <sheetName val="表11-4 长期股权投资－联营公司"/>
      <sheetName val="表11-5 长期股权投资－参股公司"/>
      <sheetName val="表11-6 长期债权投资"/>
      <sheetName val="表11-7 其他债权投资"/>
      <sheetName val="表12 关联公司交易"/>
      <sheetName val="表12-1 与总部对帐"/>
      <sheetName val="表8-7 工程合同汇总表(移动) (5)"/>
      <sheetName val="公  "/>
      <sheetName val="共同"/>
      <sheetName val="共同 (2)"/>
      <sheetName val="BSC  BTS"/>
      <sheetName val="西门子 "/>
      <sheetName val="Sheet1 (2)"/>
      <sheetName val="光端机"/>
      <sheetName val="二次分配    "/>
      <sheetName val="二次分配     (2)"/>
      <sheetName val="二次分配     (3)"/>
      <sheetName val="二次分配     (4)"/>
      <sheetName val="表8-7 工程合同汇总表(移动) (3)"/>
      <sheetName val="表8-7 工程合同汇总表 (上市) (2)"/>
      <sheetName val="Index"/>
      <sheetName val="ADJ"/>
      <sheetName val="ADJ-Example"/>
      <sheetName val="WB"/>
      <sheetName val="Adj.No"/>
      <sheetName val="FS-W"/>
      <sheetName val="FS-N"/>
      <sheetName val="FS-O"/>
      <sheetName val="PL"/>
      <sheetName val="NA"/>
      <sheetName val="S00"/>
      <sheetName val="S01"/>
      <sheetName val="S02"/>
      <sheetName val="S03"/>
      <sheetName val="S03_3"/>
      <sheetName val="S04_3"/>
      <sheetName val="b00w"/>
      <sheetName val="b00n"/>
      <sheetName val="p00w"/>
      <sheetName val="p00n"/>
      <sheetName val="h00w"/>
      <sheetName val="h00n"/>
      <sheetName val="b01w"/>
      <sheetName val="b01n"/>
      <sheetName val="p01w"/>
      <sheetName val="p01n"/>
      <sheetName val="h01w"/>
      <sheetName val="h01n"/>
      <sheetName val="b02w"/>
      <sheetName val="b02n"/>
      <sheetName val="p02w"/>
      <sheetName val="p02n"/>
      <sheetName val="h02w"/>
      <sheetName val="h02n"/>
      <sheetName val="b03w"/>
      <sheetName val="b03n"/>
      <sheetName val="p03w"/>
      <sheetName val="p03n"/>
      <sheetName val="h03w"/>
      <sheetName val="h03n"/>
      <sheetName val="b03_3w"/>
      <sheetName val="b03_3n"/>
      <sheetName val="p03_3w"/>
      <sheetName val="p03_3n"/>
      <sheetName val="h03_3w"/>
      <sheetName val="h03_3n"/>
      <sheetName val="b04_3w"/>
      <sheetName val="b04_3n"/>
      <sheetName val="p04_3w"/>
      <sheetName val="p04_3n"/>
      <sheetName val="h04_3w"/>
      <sheetName val="h04_3n"/>
      <sheetName val="绥棱（车）"/>
      <sheetName val="绥棱"/>
      <sheetName val="上报"/>
      <sheetName val="34土地使用权"/>
      <sheetName val="甘肃省电信机械历年价格系数表"/>
      <sheetName val="Journal list"/>
      <sheetName val="Log"/>
      <sheetName val="Journal list (2)"/>
      <sheetName val="Journal list (3)"/>
      <sheetName val="Journal list (4)"/>
      <sheetName val="Journal list (5)"/>
      <sheetName val="P1 损益表"/>
      <sheetName val="P2 主营业务收入"/>
      <sheetName val="P3 跨期间工程设计收入"/>
      <sheetName val="P4 跨期间工程施工收入"/>
      <sheetName val="P5 器材供应收入 "/>
      <sheetName val="P6主营业务成本"/>
      <sheetName val="P7营业税金及附加"/>
      <sheetName val="P8营业费用"/>
      <sheetName val="P9管理费用"/>
      <sheetName val="P10利息费用"/>
      <sheetName val="P11其它业务利润(亏损)"/>
      <sheetName val="P12 投资收益汇总表"/>
      <sheetName val="P12-1 投资收益明细表"/>
      <sheetName val="P13营业外收支"/>
      <sheetName val="P14以前年度损益调整"/>
      <sheetName val="P15 所得税-企业所得税纳税调节表"/>
      <sheetName val="P16 所得税-递延税项"/>
      <sheetName val="其俖应交款"/>
      <sheetName val="应侤税金"/>
      <sheetName val="样品 "/>
      <sheetName val="样品  (2)"/>
      <sheetName val=""/>
      <sheetName val="[13 铁路配件.xlsῘ长期投资--其他投资"/>
      <sheetName val="新中大资产负债表"/>
      <sheetName val="新中大损益表"/>
      <sheetName val="内部损益表"/>
      <sheetName val="含税损益表附表（本月)"/>
      <sheetName val="含税损益表附表（本年累计)"/>
      <sheetName val="费用汇总表"/>
      <sheetName val="经营费用明细表（本月）"/>
      <sheetName val="经营费用明细表（本年）"/>
      <sheetName val="管理费用明细表（本月)"/>
      <sheetName val="管理费用明细表（本年）"/>
      <sheetName val="销售收入明细表"/>
      <sheetName val="商品库存周转天数表"/>
      <sheetName val="资产对帐表"/>
      <sheetName val="其他应收"/>
      <sheetName val="其他应付"/>
      <sheetName val="含税损益表附表（本月）"/>
      <sheetName val="含税损益表附表（本年累计）"/>
      <sheetName val="管理费用明细表（本月）"/>
      <sheetName val="资产对帐清单 "/>
      <sheetName val="汇总表"/>
      <sheetName val="税"/>
      <sheetName val="工资表"/>
      <sheetName val="01"/>
      <sheetName val="02"/>
      <sheetName val="03"/>
      <sheetName val="04"/>
      <sheetName val="05"/>
      <sheetName val="税金计提"/>
      <sheetName val="税金计提 (2)"/>
      <sheetName val="税金计提 (3)"/>
      <sheetName val="6月合并"/>
      <sheetName val="税金计提07"/>
      <sheetName val="企业表一"/>
      <sheetName val="M-5C"/>
      <sheetName val="M-5A"/>
      <sheetName val="1&amp;其他应收"/>
      <sheetName val="P!6 所得税-递延税项"/>
      <sheetName val="长期投资汇总衬"/>
      <sheetName val="中山低值"/>
      <sheetName val="基本情况"/>
      <sheetName val="流动资产--其他应收 坏帐(2)"/>
      <sheetName val="流动资产-库存材料"/>
      <sheetName val="流动资产-库存商品"/>
      <sheetName val="流动资产-出租商品"/>
      <sheetName val="流动资产-委托代销商品"/>
      <sheetName val="流动资产-受托代销商品"/>
      <sheetName val="固定_土地"/>
      <sheetName val="设备安装 (已)"/>
      <sheetName val="设备安装（未）"/>
      <sheetName val="其它应交款"/>
      <sheetName val="营业汇总-旬报"/>
      <sheetName val="营业汇总-月报"/>
      <sheetName val="移动销售汇总-旬报"/>
      <sheetName val="移动销售汇总-月报"/>
      <sheetName val="数据固定销售汇总-旬报"/>
      <sheetName val="数据固定销售汇总-月报"/>
      <sheetName val="附表1（营业厅）-下旬"/>
      <sheetName val="附表1（营业厅）-下旬 (2)"/>
      <sheetName val="附表1（营业厅）-下旬 (3)"/>
      <sheetName val="附表1（营业厅）-下旬 (4)"/>
      <sheetName val="附表1（营业厅）-下旬 (5)"/>
      <sheetName val="附表1（营业厅）-下旬 (6)"/>
      <sheetName val="附表1（营业厅）-下旬 (7)"/>
      <sheetName val="附表1（营业厅）-下旬 (8)"/>
      <sheetName val="附表1（营业厅）-下旬 (9)"/>
      <sheetName val="附表1（营业厅）-下旬 (10)"/>
      <sheetName val="附表1（营业厅）-下旬 (11)"/>
      <sheetName val="附表1（营业厅）-月报"/>
      <sheetName val="附表1（大客户） (2)-下旬"/>
      <sheetName val="附表1（大客户） (2)-下旬 (2)"/>
      <sheetName val="附表1（大客户） (2)-下旬 (3)"/>
      <sheetName val="附表1（大客户） (2)-下旬 (4)"/>
      <sheetName val="附表1（大客户） (2)-下旬 (5)"/>
      <sheetName val="附表1（大客户） (2)-下旬 (6)"/>
      <sheetName val="附表1（大客户） (2)-下旬 (7)"/>
      <sheetName val="附表1（大客户） (2)-下旬 (8)"/>
      <sheetName val="附表1（大客户） (2)-下旬 (9)"/>
      <sheetName val="附表1（大客户） (2)-下旬 (10)"/>
      <sheetName val="附表1（大客户） (2)-下旬 (11)"/>
      <sheetName val="附表1（大客户） (2)-月报"/>
      <sheetName val="附表1（经销商） (3)-下旬"/>
      <sheetName val="附表1（经销商） (3)-下旬 (2)"/>
      <sheetName val="附表1（经销商） (3)-下旬 (3)"/>
      <sheetName val="附表1（经销商） (3)-下旬 (4)"/>
      <sheetName val="附表1（经销商） (3)-下旬 (5)"/>
      <sheetName val="附表1（经销商） (3)-下旬 (6)"/>
      <sheetName val="附表1（经销商） (3)-下旬 (7)"/>
      <sheetName val="附表1（经销商） (3)-下旬 (8)"/>
      <sheetName val="附表1（经销商） (3)-下旬 (9)"/>
      <sheetName val="附表1（经销商） (3)-下旬 (10)"/>
      <sheetName val="附表1（经销商） (3)-下旬 (11)"/>
      <sheetName val="附表1（经销商） (3)-月报"/>
      <sheetName val="附表1（合作厅） (4)-下旬"/>
      <sheetName val="附表1（合作厅） (4)-下旬 (2)"/>
      <sheetName val="附表1（合作厅） (4)-下旬 (3)"/>
      <sheetName val="附表1（合作厅） (4)-下旬 (4)"/>
      <sheetName val="附表1（合作厅） (4)-下旬 (5)"/>
      <sheetName val="附表1（合作厅） (4)-下旬 (6)"/>
      <sheetName val="附表1（合作厅） (4)-下旬 (7)"/>
      <sheetName val="附表1（合作厅） (4)-下旬 (8)"/>
      <sheetName val="附表1（合作厅） (4)-下旬 (9)"/>
      <sheetName val="附表1（合作厅） (4)-下旬 (10)"/>
      <sheetName val="附表1（合作厅） (4)-下旬 (11)"/>
      <sheetName val="附表1（合作厅） (4)-月报 "/>
      <sheetName val="附表2-下旬"/>
      <sheetName val="附表2-下旬 (2)"/>
      <sheetName val="附表2-下旬 (3)"/>
      <sheetName val="附表2-下旬 (4)"/>
      <sheetName val="附表2-下旬 (5)"/>
      <sheetName val="附表2-下旬 (6)"/>
      <sheetName val="附表2-下旬 (7)"/>
      <sheetName val="附表2-下旬 (8)"/>
      <sheetName val="附表2-下旬 (9)"/>
      <sheetName val="附表2-下旬 (10)"/>
      <sheetName val="附表2-下旬 (11)"/>
      <sheetName val="附表2-月报"/>
      <sheetName val="附表3-下旬"/>
      <sheetName val="附表3-下旬 (2)"/>
      <sheetName val="附表3-下旬 (3)"/>
      <sheetName val="附表3-下旬 (4)"/>
      <sheetName val="附表3-下旬 (5)"/>
      <sheetName val="附表3-下旬 (6)"/>
      <sheetName val="附表3-下旬 (7)"/>
      <sheetName val="附表3-下旬 (8)"/>
      <sheetName val="附表3-下旬 (9)"/>
      <sheetName val="附表3-下旬 (10)"/>
      <sheetName val="附表3-下旬 (11)"/>
      <sheetName val="附表3-月报"/>
      <sheetName val="XXXXXXXX"/>
      <sheetName val="XXXXXXX0"/>
      <sheetName val="XXXXXXX1"/>
      <sheetName val="XXXXXXX2"/>
      <sheetName val="XXXXXXX3"/>
      <sheetName val="XXXXXXX4"/>
      <sheetName val="XXXXXXX5"/>
      <sheetName val="XXXXXXX6"/>
      <sheetName val="图表1"/>
      <sheetName val="2001年话费 "/>
      <sheetName val="网内"/>
      <sheetName val="2000年话费"/>
      <sheetName val="员工促销"/>
      <sheetName val="欠费"/>
      <sheetName val="县区话务量"/>
      <sheetName val="日报表"/>
      <sheetName val="9时"/>
      <sheetName val="SDCCH"/>
      <sheetName val="11时"/>
      <sheetName val="最坏小区"/>
      <sheetName val="11时MSC"/>
      <sheetName val="NICELLREL(bsc)"/>
      <sheetName val="NBRMSCLST(msc)"/>
      <sheetName val="资产对帐清"/>
      <sheetName val="资产对帐清뼀቙"/>
      <sheetName val="资产对帐清Տ"/>
      <sheetName val="资产对帐清쌀እ"/>
      <sheetName val="表9-1 租赁合同汇总衬"/>
      <sheetName val="XXXXXX_x0005_"/>
      <sheetName val="XXXXXX헾"/>
      <sheetName val="XXXXXX헾】"/>
      <sheetName val=""/>
      <sheetName val="资产对帐清︀ᇕ"/>
      <sheetName val="6月"/>
      <sheetName val="XXXXXX蚘_x0013_"/>
      <sheetName val="_13 铁路配件.xlsῘ长期投资--其他投资"/>
      <sheetName val="产品销售收入成本明细表（合同）"/>
      <sheetName val="自定义"/>
      <sheetName val="选择报表"/>
      <sheetName val="XX"/>
      <sheetName val="M_5C"/>
      <sheetName val="Sample design"/>
      <sheetName val="财务费用明细表"/>
      <sheetName val="长期待摊费用明细表"/>
      <sheetName val="M_5A"/>
      <sheetName val="分公司E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efreshError="1"/>
      <sheetData sheetId="120"/>
      <sheetData sheetId="121"/>
      <sheetData sheetId="122"/>
      <sheetData sheetId="123" refreshError="1"/>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refreshError="1"/>
      <sheetData sheetId="246" refreshError="1"/>
      <sheetData sheetId="247" refreshError="1"/>
      <sheetData sheetId="248" refreshError="1"/>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refreshError="1"/>
      <sheetData sheetId="269" refreshError="1"/>
      <sheetData sheetId="270"/>
      <sheetData sheetId="271" refreshError="1"/>
      <sheetData sheetId="272"/>
      <sheetData sheetId="273"/>
      <sheetData sheetId="274"/>
      <sheetData sheetId="275" refreshError="1"/>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refreshError="1"/>
      <sheetData sheetId="293" refreshError="1"/>
      <sheetData sheetId="294" refreshError="1"/>
      <sheetData sheetId="295" refreshError="1"/>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refreshError="1"/>
      <sheetData sheetId="310" refreshError="1"/>
      <sheetData sheetId="311" refreshError="1"/>
      <sheetData sheetId="312" refreshError="1"/>
      <sheetData sheetId="313" refreshError="1"/>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refreshError="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refreshError="1"/>
      <sheetData sheetId="433" refreshError="1"/>
      <sheetData sheetId="434" refreshError="1"/>
      <sheetData sheetId="435"/>
      <sheetData sheetId="436" refreshError="1"/>
      <sheetData sheetId="437"/>
      <sheetData sheetId="438" refreshError="1"/>
      <sheetData sheetId="439" refreshError="1"/>
      <sheetData sheetId="440"/>
      <sheetData sheetId="441"/>
      <sheetData sheetId="442" refreshError="1"/>
      <sheetData sheetId="443" refreshError="1"/>
      <sheetData sheetId="444" refreshError="1"/>
      <sheetData sheetId="445" refreshError="1"/>
      <sheetData sheetId="446" refreshError="1"/>
      <sheetData sheetId="447" refreshError="1"/>
      <sheetData sheetId="448"/>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信息表"/>
      <sheetName val="公司资产负债表-下半年"/>
      <sheetName val="公司利润表-下半年"/>
      <sheetName val="科目汇总表"/>
      <sheetName val="调整分录"/>
      <sheetName val="审定报表"/>
      <sheetName val="名称"/>
      <sheetName val="上期正式报表"/>
      <sheetName val="正式报表全年"/>
      <sheetName val="正式报表"/>
      <sheetName val="交强险表原"/>
      <sheetName val="交强险表"/>
      <sheetName val="交强险损益表"/>
      <sheetName val="交强险费用表"/>
      <sheetName val="交强险费用表原"/>
      <sheetName val="交强险损益表业务分部"/>
      <sheetName val="交强险损益表地区分部"/>
      <sheetName val="交强险专属资产负债表"/>
      <sheetName val="银行存款明细"/>
      <sheetName val="银行余额调节表"/>
      <sheetName val="应收类汇总"/>
      <sheetName val="应收保费明细"/>
      <sheetName val="应收分保帐款明细"/>
      <sheetName val="其他应收款明细"/>
      <sheetName val="其他应收款函证"/>
      <sheetName val="应付类汇总"/>
      <sheetName val="预付赔款明细"/>
      <sheetName val="预付赔款函证"/>
      <sheetName val="预收保费明细"/>
      <sheetName val="其他应付款明细"/>
      <sheetName val="其他应付款函证"/>
      <sheetName val="低值易耗品明细表"/>
      <sheetName val="待摊汇总"/>
      <sheetName val="待摊费用明细"/>
      <sheetName val="长期待摊明细"/>
      <sheetName val="无形资产明细"/>
      <sheetName val="在建工程"/>
      <sheetName val="固定资产"/>
      <sheetName val="固定资产明细"/>
      <sheetName val="闲置、抵押固定资产明细表"/>
      <sheetName val="抵债物资"/>
      <sheetName val="应交税金"/>
      <sheetName val="预提费用明细"/>
      <sheetName val="保户储金明细"/>
      <sheetName val="存入分保保证金"/>
      <sheetName val="未决赔款准备金明细"/>
      <sheetName val="或有负债明细表"/>
      <sheetName val="资本公积"/>
      <sheetName val="保费收入"/>
      <sheetName val="分保费收入明细"/>
      <sheetName val="共保业务明细"/>
      <sheetName val="追偿款收入明细"/>
      <sheetName val="分出保费"/>
      <sheetName val="赔款支出"/>
      <sheetName val="手续费支出明细表"/>
      <sheetName val="营业费用"/>
      <sheetName val="其他收支"/>
      <sheetName val="提转准备金"/>
      <sheetName val="系统往来核对表"/>
      <sheetName val="拨付所属核对表"/>
      <sheetName val="所得税调查表"/>
      <sheetName val="所得税调查明细表"/>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名称"/>
      <sheetName val="信息表"/>
      <sheetName val="公司资产负债表-下半年"/>
      <sheetName val="公司利润表-下半年"/>
      <sheetName val="科目汇总表"/>
      <sheetName val="调整分录"/>
      <sheetName val="审定报表"/>
      <sheetName val="上期正式报表"/>
      <sheetName val="正式报表全年"/>
      <sheetName val="正式报表"/>
      <sheetName val="交强险表原"/>
      <sheetName val="交强险表"/>
      <sheetName val="交强险损益表"/>
      <sheetName val="交强险费用表"/>
      <sheetName val="交强险费用表原"/>
      <sheetName val="交强险损益表业务分部"/>
      <sheetName val="交强险损益表地区分部"/>
      <sheetName val="交强险专属资产负债表"/>
      <sheetName val="银行存款明细"/>
      <sheetName val="银行余额调节表"/>
      <sheetName val="应收类汇总"/>
      <sheetName val="应收保费明细"/>
      <sheetName val="应收分保帐款明细"/>
      <sheetName val="其他应收款明细"/>
      <sheetName val="其他应收款函证"/>
      <sheetName val="应付类汇总"/>
      <sheetName val="预付赔款明细"/>
      <sheetName val="预付赔款函证"/>
      <sheetName val="预收保费明细"/>
      <sheetName val="其他应付款明细"/>
      <sheetName val="其他应付款函证"/>
      <sheetName val="低值易耗品明细表"/>
      <sheetName val="待摊汇总"/>
      <sheetName val="待摊费用明细"/>
      <sheetName val="长期待摊明细"/>
      <sheetName val="无形资产明细"/>
      <sheetName val="在建工程"/>
      <sheetName val="固定资产"/>
      <sheetName val="固定资产明细"/>
      <sheetName val="闲置、抵押固定资产明细表"/>
      <sheetName val="抵债物资"/>
      <sheetName val="应交税金"/>
      <sheetName val="预提费用明细"/>
      <sheetName val="保户储金明细"/>
      <sheetName val="存入分保保证金"/>
      <sheetName val="未决赔款准备金明细"/>
      <sheetName val="或有负债明细表"/>
      <sheetName val="资本公积"/>
      <sheetName val="保费收入"/>
      <sheetName val="分保费收入明细"/>
      <sheetName val="共保业务明细"/>
      <sheetName val="追偿款收入明细"/>
      <sheetName val="分出保费"/>
      <sheetName val="赔款支出"/>
      <sheetName val="手续费支出明细表"/>
      <sheetName val="营业费用"/>
      <sheetName val="其他收支"/>
      <sheetName val="提转准备金"/>
      <sheetName val="系统往来核对表"/>
      <sheetName val="拨付所属核对表"/>
      <sheetName val="所得税调查表"/>
      <sheetName val="所得税调查明细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Sheet1"/>
      <sheetName val="Sheet2"/>
      <sheetName val="Sheet3"/>
      <sheetName val="XL4Poppy"/>
    </sheetNames>
    <sheetDataSet>
      <sheetData sheetId="0" refreshError="1"/>
      <sheetData sheetId="1" refreshError="1"/>
      <sheetData sheetId="2" refreshError="1"/>
      <sheetData sheetId="3"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清单1.1"/>
      <sheetName val="固定资产清单"/>
      <sheetName val="清单12.31"/>
      <sheetName val="变动9901"/>
      <sheetName val="变动9912"/>
      <sheetName val="明细帐"/>
      <sheetName val="房屋建筑"/>
      <sheetName val="汽车"/>
      <sheetName val="机电"/>
      <sheetName val="家具"/>
      <sheetName val="电脑打印机"/>
      <sheetName val="经租机电"/>
      <sheetName val="职工产权房"/>
      <sheetName val="处理-报废"/>
      <sheetName val="处理-其他减少"/>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W-TEO"/>
      <sheetName val="UFPrn20020708110604"/>
      <sheetName val="现金流量表2"/>
      <sheetName val="现金流量表3"/>
      <sheetName val="00000000"/>
      <sheetName val="Sheet1"/>
      <sheetName val="Sheet2"/>
      <sheetName val="2002年3月份"/>
      <sheetName val="2004年4月份"/>
      <sheetName val="Sheet3"/>
      <sheetName val="XL4Poppy"/>
      <sheetName val="Menu"/>
      <sheetName val="表1(汇总）"/>
      <sheetName val="表1 质管部(14)"/>
      <sheetName val="表1财务部(16) "/>
      <sheetName val="表1行政部(16)"/>
      <sheetName val="表1采购部(3)"/>
      <sheetName val="表1设备部(9)"/>
      <sheetName val="表1生产部(7)"/>
      <sheetName val="总经办"/>
      <sheetName val="表2"/>
      <sheetName val="Calendar"/>
      <sheetName val="表1"/>
      <sheetName val="表3"/>
      <sheetName val="表4"/>
      <sheetName val="表5"/>
      <sheetName val="表6"/>
      <sheetName val="表7"/>
      <sheetName val="表8"/>
      <sheetName val="表9"/>
      <sheetName val="表10"/>
      <sheetName val="表11"/>
      <sheetName val="表12"/>
      <sheetName val="表13"/>
      <sheetName val="表14"/>
      <sheetName val="表14 -1"/>
      <sheetName val="表14 -2"/>
      <sheetName val="表15"/>
      <sheetName val="仓储"/>
      <sheetName val="维修"/>
      <sheetName val="蒸汽"/>
      <sheetName val="供电"/>
      <sheetName val="污水"/>
      <sheetName val=" 能源"/>
      <sheetName val="供水"/>
      <sheetName val="空压"/>
      <sheetName val="制泠"/>
      <sheetName val="二氧化碳"/>
      <sheetName val="酿造"/>
      <sheetName val="包一"/>
      <sheetName val="包二"/>
      <sheetName val="包三"/>
      <sheetName val="总公司"/>
      <sheetName val="绿叶24"/>
      <sheetName val="绿叶12"/>
      <sheetName val="绿叶10"/>
      <sheetName val="清爽绿叶24"/>
      <sheetName val="清爽绿叶12"/>
      <sheetName val="散扎酒"/>
      <sheetName val="单位成本"/>
      <sheetName val="⬫⬫礫剑干啤（累"/>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汇总表"/>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SW_TEO"/>
      <sheetName val="Open"/>
      <sheetName val="说明"/>
      <sheetName val="销量"/>
      <sheetName val="共享"/>
      <sheetName val="促销活动"/>
      <sheetName val="活动"/>
      <sheetName val="总表"/>
      <sheetName val="固定资产折旧测试"/>
      <sheetName val="__礫剑干啤（累"/>
      <sheetName val="Main"/>
      <sheetName val="ÏÖ½ðÁ÷Á¿±í2"/>
      <sheetName val="ÏÖ½ðÁ÷Á¿±í3"/>
      <sheetName val="2002Äê3ÔÂ·Ý"/>
      <sheetName val="2004Äê4ÔÂ·Ý"/>
      <sheetName val="±í1(»ã×Ü£©"/>
      <sheetName val="±í1 ÖÊ¹Ü²¿(14)"/>
      <sheetName val="±í1²ÆÎñ²¿(16) "/>
      <sheetName val="±í1ÐÐÕþ²¿(16)"/>
      <sheetName val="±í1²É¹º²¿(3)"/>
      <sheetName val="±í1Éè±¸²¿(9)"/>
      <sheetName val="±í1Éú²ú²¿(7)"/>
      <sheetName val="×Ü¾­°ì"/>
      <sheetName val="±í2"/>
      <sheetName val="±í1"/>
      <sheetName val="±í3"/>
      <sheetName val="±í4"/>
      <sheetName val="±í5"/>
      <sheetName val="±í6"/>
      <sheetName val="±í7"/>
      <sheetName val="±í8"/>
      <sheetName val="±í9"/>
      <sheetName val="±í10"/>
      <sheetName val="±í11"/>
      <sheetName val="±í12"/>
      <sheetName val="±í13"/>
      <sheetName val="±í14"/>
      <sheetName val="±í14 -1"/>
      <sheetName val="±í14 -2"/>
      <sheetName val="±í15"/>
      <sheetName val="²Ö´¢"/>
      <sheetName val="Î¬ÐÞ"/>
      <sheetName val="ÕôÆû"/>
      <sheetName val="¹©µç"/>
      <sheetName val="ÎÛË®"/>
      <sheetName val=" ÄÜÔ´"/>
      <sheetName val="¹©Ë®"/>
      <sheetName val="¿ÕÑ¹"/>
      <sheetName val="ÖÆãö"/>
      <sheetName val="¶þÑõ»¯Ì¼"/>
      <sheetName val="ÄðÔì"/>
      <sheetName val="°üÒ»"/>
      <sheetName val="°ü¶þ"/>
      <sheetName val="°üÈý"/>
      <sheetName val="×Ü¹«Ë¾"/>
      <sheetName val="ÂÌÒ¶24"/>
      <sheetName val="ÂÌÒ¶12"/>
      <sheetName val="ÂÌÒ¶10"/>
      <sheetName val="ÇåË¬ÂÌÒ¶24"/>
      <sheetName val="ÇåË¬ÂÌÒ¶12"/>
      <sheetName val="É¢Ôú¾Æ"/>
      <sheetName val="µ¥Î»³É±¾"/>
      <sheetName val="__µ_½£¸ÉÆ¡£¨ÀÛ"/>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ËµÃ÷"/>
      <sheetName val="ÏúÁ¿"/>
      <sheetName val="¹²Ïí"/>
      <sheetName val="´ÙÏú»î¶¯"/>
      <sheetName val="»î¶¯"/>
      <sheetName val="×Ü±í"/>
      <sheetName val="¹Ì¶¨×Ê²úÕÛ¾É²âÊÔ"/>
      <sheetName val="___e¨¢¡Â¨¢_¡À¨ª2"/>
      <sheetName val="___e¨¢¡Â¨¢_¡À¨ª3"/>
      <sheetName val="2002_¨º3__¡¤Y"/>
      <sheetName val="2004_¨º4__¡¤Y"/>
      <sheetName val="¡À¨ª1(__¡Á¨¹¡ê_"/>
      <sheetName val="¡À¨ª1 _¨º1¨¹2_(14)"/>
      <sheetName val="¡À¨ª12___2_(16) "/>
      <sheetName val="¡À¨ª1DD_t2_(16)"/>
      <sheetName val="¡À¨ª12¨¦1o2_(3)"/>
      <sheetName val="¡À¨ª1¨¦¨¨¡À_2_(9)"/>
      <sheetName val="¡À¨ª1¨¦¨²2¨²2_(7)"/>
      <sheetName val="¡Á¨¹_-¡ã¨¬"/>
      <sheetName val="¡À¨ª2"/>
      <sheetName val="¡À¨ª1"/>
      <sheetName val="¡À¨ª3"/>
      <sheetName val="¡À¨ª4"/>
      <sheetName val="¡À¨ª5"/>
      <sheetName val="¡À¨ª6"/>
      <sheetName val="¡À¨ª7"/>
      <sheetName val="¡À¨ª8"/>
      <sheetName val="¡À¨ª9"/>
      <sheetName val="¡À¨ª10"/>
      <sheetName val="¡À¨ª11"/>
      <sheetName val="¡À¨ª12"/>
      <sheetName val="¡À¨ª13"/>
      <sheetName val="¡À¨ª14"/>
      <sheetName val="¡À¨ª14 -1"/>
      <sheetName val="¡À¨ª14 -2"/>
      <sheetName val="¡À¨ª15"/>
      <sheetName val="2_¡ä¡é"/>
      <sheetName val="__DT"/>
      <sheetName val="____"/>
      <sheetName val="1_¦Ì_"/>
      <sheetName val=" _¨¹_¡ä"/>
      <sheetName val="1___"/>
      <sheetName val="___1"/>
      <sheetName val="_t___¡¥¨¬_"/>
      <sheetName val="_e_¨¬"/>
      <sheetName val="¡ã¨¹¨°_"/>
      <sheetName val="¡ã¨¹_t"/>
      <sheetName val="¡ã¨¹¨¨y"/>
      <sheetName val="¡Á¨¹1___"/>
      <sheetName val="_¨¬¨°_24"/>
      <sheetName val="_¨¬¨°_12"/>
      <sheetName val="_¨¬¨°_10"/>
      <sheetName val="_____¨¬¨°_24"/>
      <sheetName val="_____¨¬¨°_12"/>
      <sheetName val="¨¦¡é_¨²__"/>
      <sheetName val="¦Ì£¤__3¨¦¡À_"/>
      <sheetName val="__¦Ì__¡ê_¨¦__¡ê¡§¨¤_"/>
      <sheetName val="¡À__¨²¡¤¡é¨¦¨²"/>
      <sheetName val="11_¨¨_a¦Ì¡è"/>
      <sheetName val="13_¨¨___¡§"/>
      <sheetName val="13_¨¨¡¤___¡À¨ª"/>
      <sheetName val="13.65_¨¨___¡§"/>
      <sheetName val="13.6___¡§¡¤___¡À¨ª"/>
      <sheetName val="13.65_¨¨¨¦¨°__"/>
      <sheetName val="13.65¨¦¨°__¡¤___¡À¨ª"/>
      <sheetName val="11_¨¨_¨¦__"/>
      <sheetName val="_¨ª_¨¬1y__¡¤___"/>
      <sheetName val="D___¡¤___¡À¨ª"/>
      <sheetName val="_e_¨¬_o__¦Ì_"/>
      <sheetName val="_e_¨¬_¨®__"/>
      <sheetName val="__¡Á¨¹¡À¨ª"/>
      <sheetName val="_o__¦Ì_¡À_¡¤Y "/>
      <sheetName val="10.5_¨¨3¨¦¡À_¡À¨ª"/>
      <sheetName val="11_¨¨__3¨¦¡À_¡À¨ª"/>
      <sheetName val="11_¨¨__¨¬_3¨¦¡À_¡À¨ª"/>
      <sheetName val="___¡§_¨¦3¨¦¡À_¡À¨ª"/>
      <sheetName val="_a¦Ì¡è3¨¦¡À_¡À¨ª"/>
      <sheetName val="11_¨¨¨¦¨°___¨º3¨¦¡À_¡À¨ª"/>
      <sheetName val="___¡¤_¡§¨¢_"/>
      <sheetName val="___¡¤_o__¦Ì_"/>
      <sheetName val="___¡¤____¨¦¨¬¡À¨º"/>
      <sheetName val="___¡§¡¤___¡À¨ª"/>
      <sheetName val="___¡§_¨¦¡¤___¡À¨ª"/>
      <sheetName val="¨¦¨°___¨º¡¤___¡À¨ª"/>
      <sheetName val="_a¦Ì¡è¡¤___"/>
      <sheetName val="¨ª¡ã__15L"/>
      <sheetName val="¨ª¡ã__20L"/>
      <sheetName val="¨ª¡ã__30L"/>
      <sheetName val="¨ª¡ã__10L"/>
      <sheetName val="¨ª¡ã__5L"/>
      <sheetName val="¨ª¡ã__20L (__) "/>
      <sheetName val="¨ª¡ã__30L (__)  "/>
      <sheetName val="¨ª¡ã__15L(_a¡ê_"/>
      <sheetName val="¨ª¡ã__20L¡ê¡§_a¡ê_"/>
      <sheetName val="¨ª¡ã__30L¡ê¡§_a¡ê_"/>
      <sheetName val="¨ª¡ã__20L(___¡§_¨¦¡ê_"/>
      <sheetName val="_¦Ì_¡Â"/>
      <sheetName val="_¨²¨¢_"/>
      <sheetName val="12_¨ª"/>
      <sheetName val="¡ä¨´_¨²___¡¥"/>
      <sheetName val="___¡¥"/>
      <sheetName val="¡Á¨¹¡À¨ª"/>
      <sheetName val="1¨¬_¡§¡Á¨º2¨²___¨¦2a¨º_"/>
      <sheetName val="Links"/>
      <sheetName val="Lead"/>
      <sheetName val="??礫剑干啤（累"/>
      <sheetName val="??µ[½£¸ÉÆ¡£¨ÀÛ"/>
      <sheetName val="???e¨¢¡Â¨¢?¡À¨ª2"/>
      <sheetName val="???e¨¢¡Â¨¢?¡À¨ª3"/>
      <sheetName val="2002?¨º3??¡¤Y"/>
      <sheetName val="2004?¨º4??¡¤Y"/>
      <sheetName val="¡À¨ª1(??¡Á¨¹¡ê?"/>
      <sheetName val="¡À¨ª1 ?¨º1¨¹2?(14)"/>
      <sheetName val="¡À¨ª12???2?(16) "/>
      <sheetName val="¡À¨ª1DD?t2?(16)"/>
      <sheetName val="¡À¨ª12¨¦1o2?(3)"/>
      <sheetName val="¡À¨ª1¨¦¨¨¡À?2?(9)"/>
      <sheetName val="¡À¨ª1¨¦¨²2¨²2?(7)"/>
      <sheetName val="¡Á¨¹?-¡ã¨¬"/>
      <sheetName val="2?¡ä¡é"/>
      <sheetName val="??DT"/>
      <sheetName val="????"/>
      <sheetName val="1?¦Ì?"/>
      <sheetName val=" ?¨¹?¡ä"/>
      <sheetName val="1???"/>
      <sheetName val="???1"/>
      <sheetName val="?t???¡¥¨¬?"/>
      <sheetName val="?e?¨¬"/>
      <sheetName val="¡ã¨¹¨°?"/>
      <sheetName val="¡ã¨¹?t"/>
      <sheetName val="¡Á¨¹1???"/>
      <sheetName val="?¨¬¨°?24"/>
      <sheetName val="?¨¬¨°?12"/>
      <sheetName val="?¨¬¨°?10"/>
      <sheetName val="?????¨¬¨°?24"/>
      <sheetName val="?????¨¬¨°?12"/>
      <sheetName val="¨¦¡é?¨²??"/>
      <sheetName val="¦Ì£¤??3¨¦¡À?"/>
      <sheetName val="??¦Ì[?¡ê?¨¦??¡ê¡§¨¤?"/>
      <sheetName val="¡À??¨²¡¤¡é¨¦¨²"/>
      <sheetName val="11?¨¨?a¦Ì¡è"/>
      <sheetName val="13?¨¨???¡§"/>
      <sheetName val="13?¨¨¡¤???¡À¨ª"/>
      <sheetName val="13.65?¨¨???¡§"/>
      <sheetName val="13.6???¡§¡¤???¡À¨ª"/>
      <sheetName val="13.65?¨¨¨¦¨°??"/>
      <sheetName val="13.65¨¦¨°??¡¤???¡À¨ª"/>
      <sheetName val="11?¨¨?¨¦??"/>
      <sheetName val="?¨ª?¨¬1y??¡¤???"/>
      <sheetName val="D???¡¤???¡À¨ª"/>
      <sheetName val="?e?¨¬?o??¦Ì?"/>
      <sheetName val="?e?¨¬?¨®??"/>
      <sheetName val="??¡Á¨¹¡À¨ª"/>
      <sheetName val="?o??¦Ì?¡À?¡¤Y "/>
      <sheetName val="10.5?¨¨3¨¦¡À?¡À¨ª"/>
      <sheetName val="11?¨¨??3¨¦¡À?¡À¨ª"/>
      <sheetName val="11?¨¨??¨¬?3¨¦¡À?¡À¨ª"/>
      <sheetName val="???¡§?¨¦3¨¦¡À?¡À¨ª"/>
      <sheetName val="?a¦Ì¡è3¨¦¡À?¡À¨ª"/>
      <sheetName val="11?¨¨¨¦¨°???¨º3¨¦¡À?¡À¨ª"/>
      <sheetName val="???¡¤?¡§¨¢?"/>
      <sheetName val="???¡¤?o??¦Ì?"/>
      <sheetName val="???¡¤????¨¦¨¬¡À¨º"/>
      <sheetName val="???¡§¡¤???¡À¨ª"/>
      <sheetName val="???¡§?¨¦¡¤???¡À¨ª"/>
      <sheetName val="¨¦¨°???¨º¡¤???¡À¨ª"/>
      <sheetName val="?a¦Ì¡è¡¤???"/>
      <sheetName val="¨ª¡ã??15L"/>
      <sheetName val="¨ª¡ã??20L"/>
      <sheetName val="¨ª¡ã??30L"/>
      <sheetName val="¨ª¡ã??10L"/>
      <sheetName val="¨ª¡ã??5L"/>
      <sheetName val="¨ª¡ã??20L (??) "/>
      <sheetName val="¨ª¡ã??30L (??)  "/>
      <sheetName val="¨ª¡ã??15L(?a¡ê?"/>
      <sheetName val="¨ª¡ã??20L¡ê¡§?a¡ê?"/>
      <sheetName val="¨ª¡ã??30L¡ê¡§?a¡ê?"/>
      <sheetName val="¨ª¡ã??20L(???¡§?¨¦¡ê?"/>
      <sheetName val="?¦Ì?¡Â"/>
      <sheetName val="?¨²¨¢?"/>
      <sheetName val="12?¨ª"/>
      <sheetName val="¡ä¨´?¨²???¡¥"/>
      <sheetName val="???¡¥"/>
      <sheetName val="1¨¬?¡§¡Á¨º2¨²???¨¦2a¨º?"/>
      <sheetName val="_x005f_x0000__x005f_x0000__x005f_x0000__x005f_x0000__x0"/>
      <sheetName val=""/>
      <sheetName val="表1_质管部(14)"/>
      <sheetName val="表1财务部(16)_"/>
      <sheetName val="表14_-1"/>
      <sheetName val="表14_-2"/>
      <sheetName val="_能源"/>
      <sheetName val="13_65度雪花"/>
      <sheetName val="13_6雪花分配表"/>
      <sheetName val="13_65度沈阳"/>
      <sheetName val="13_65沈阳分配表"/>
      <sheetName val="煤水电备份_"/>
      <sheetName val="10_5度成本表"/>
      <sheetName val="桶酒20L_(雪)_"/>
      <sheetName val="桶酒30L_(雪)__"/>
      <sheetName val="±í1_ÖÊ¹Ü²¿(14)"/>
      <sheetName val="±í1²ÆÎñ²¿(16)_"/>
      <sheetName val="±í14_-1"/>
      <sheetName val="±í14_-2"/>
      <sheetName val="_ÄÜÔ´"/>
      <sheetName val="13_65¶ÈÑ©»¨"/>
      <sheetName val="13_6Ñ©»¨·ÖÅä±í"/>
      <sheetName val="13_65¶ÈÉòÑô"/>
      <sheetName val="13_65ÉòÑô·ÖÅä±í"/>
      <sheetName val="ÃºË®µç±¸·Ý_"/>
      <sheetName val="10_5¶È³É±¾±í"/>
      <sheetName val="Í°¾Æ20L_(Ñ©)_"/>
      <sheetName val="Í°¾Æ30L_(Ñ©)__"/>
      <sheetName val="¡À¨ª1_?¨º1¨¹2?(14)"/>
      <sheetName val="¡À¨ª12???2?(16)_"/>
      <sheetName val="¡À¨ª14_-1"/>
      <sheetName val="¡À¨ª14_-2"/>
      <sheetName val="_?¨¹?¡ä"/>
      <sheetName val="13_65?¨¨???¡§"/>
      <sheetName val="13_6???¡§¡¤???¡À¨ª"/>
      <sheetName val="13_65?¨¨¨¦¨°??"/>
      <sheetName val="13_65¨¦¨°??¡¤???¡À¨ª"/>
      <sheetName val="?o??¦Ì?¡À?¡¤Y_"/>
      <sheetName val="10_5?¨¨3¨¦¡À?¡À¨ª"/>
      <sheetName val="¨ª¡ã??20L_(??)_"/>
      <sheetName val="¨ª¡ã??30L_(??)__"/>
      <sheetName val="¡À¨ª1__¨º1¨¹2_(14)"/>
      <sheetName val="¡À¨ª12___2_(16)_"/>
      <sheetName val="__¨¹_¡ä"/>
      <sheetName val="13_65_¨¨___¡§"/>
      <sheetName val="13_6___¡§¡¤___¡À¨ª"/>
      <sheetName val="13_65_¨¨¨¦¨°__"/>
      <sheetName val="13_65¨¦¨°__¡¤___¡À¨ª"/>
      <sheetName val="_o__¦Ì_¡À_¡¤Y_"/>
      <sheetName val="10_5_¨¨3¨¦¡À_¡À¨ª"/>
      <sheetName val="¨ª¡ã__20L_(__)_"/>
      <sheetName val="¨ª¡ã__30L_(__)__"/>
      <sheetName val="dm"/>
      <sheetName val="eqpmad2"/>
      <sheetName val="KKKKKKKK"/>
      <sheetName val="Hel-OIs"/>
      <sheetName val="????????"/>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sheetData sheetId="440" refreshError="1"/>
      <sheetData sheetId="441" refreshError="1"/>
      <sheetData sheetId="442"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2003年度关联交易汇总 (3)"/>
      <sheetName val="关联方销售查证"/>
      <sheetName val="关联采购查证 (2)"/>
      <sheetName val="应付款明细表 (2)"/>
      <sheetName val="预付 (2)"/>
      <sheetName val="物资采购含税转出"/>
      <sheetName val="回函汇总表"/>
      <sheetName val="存货余额表"/>
      <sheetName val="存货分析"/>
      <sheetName val="各月存货结构"/>
      <sheetName val="物资采购说明"/>
      <sheetName val="原材料仓库与财务对账"/>
      <sheetName val="8-12月计价汇总"/>
      <sheetName val="12月面料仓库账及计价"/>
      <sheetName val="12月辅料仓库账及计价"/>
      <sheetName val="11月面料计价"/>
      <sheetName val="11月辅料计价"/>
      <sheetName val="10月面料计价"/>
      <sheetName val="10月辅料计价"/>
      <sheetName val="原材料计价9月面料"/>
      <sheetName val="原材料计价9月辅料"/>
      <sheetName val="产成品"/>
      <sheetName val="产成品计价测试"/>
      <sheetName val="发出商品与委托加工物资"/>
      <sheetName val="生产成本"/>
      <sheetName val="数量分析"/>
      <sheetName val="原材料发出分析"/>
      <sheetName val="制造费用"/>
      <sheetName val="生产及销售成本"/>
      <sheetName val="原材料分析"/>
      <sheetName val="直销"/>
      <sheetName val="存货说明书"/>
      <sheetName val="存货跌价准备金额 (2)"/>
      <sheetName val="其他存货跌价"/>
      <sheetName val="直销厅跌价"/>
      <sheetName val="单个存货跌价准备明细表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Validation source"/>
    </sheetNames>
    <sheetDataSet>
      <sheetData sheetId="0"/>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信息表"/>
      <sheetName val="公司资产负债表-下半年"/>
      <sheetName val="公司利润表-下半年"/>
      <sheetName val="科目汇总表"/>
      <sheetName val="调整分录"/>
      <sheetName val="审定报表"/>
      <sheetName val="名称"/>
      <sheetName val="上期正式报表"/>
      <sheetName val="正式报表全年"/>
      <sheetName val="正式报表"/>
      <sheetName val="交强险表原"/>
      <sheetName val="交强险表"/>
      <sheetName val="交强险损益表"/>
      <sheetName val="交强险费用表"/>
      <sheetName val="交强险费用表原"/>
      <sheetName val="交强险损益表业务分部"/>
      <sheetName val="交强险损益表地区分部"/>
      <sheetName val="交强险专属资产负债表"/>
      <sheetName val="银行存款明细"/>
      <sheetName val="银行余额调节表"/>
      <sheetName val="应收类汇总"/>
      <sheetName val="应收保费明细"/>
      <sheetName val="应收分保帐款明细"/>
      <sheetName val="其他应收款明细"/>
      <sheetName val="其他应收款函证"/>
      <sheetName val="应付类汇总"/>
      <sheetName val="预付赔款明细"/>
      <sheetName val="预付赔款函证"/>
      <sheetName val="预收保费明细"/>
      <sheetName val="其他应付款明细"/>
      <sheetName val="其他应付款函证"/>
      <sheetName val="低值易耗品明细表"/>
      <sheetName val="待摊汇总"/>
      <sheetName val="待摊费用明细"/>
      <sheetName val="长期待摊明细"/>
      <sheetName val="无形资产明细"/>
      <sheetName val="在建工程"/>
      <sheetName val="固定资产"/>
      <sheetName val="固定资产明细"/>
      <sheetName val="闲置、抵押固定资产明细表"/>
      <sheetName val="抵债物资"/>
      <sheetName val="应交税金"/>
      <sheetName val="预提费用明细"/>
      <sheetName val="保户储金明细"/>
      <sheetName val="存入分保保证金"/>
      <sheetName val="未决赔款准备金明细"/>
      <sheetName val="或有负债明细表"/>
      <sheetName val="资本公积"/>
      <sheetName val="保费收入"/>
      <sheetName val="分保费收入明细"/>
      <sheetName val="共保业务明细"/>
      <sheetName val="追偿款收入明细"/>
      <sheetName val="分出保费"/>
      <sheetName val="赔款支出"/>
      <sheetName val="手续费支出明细表"/>
      <sheetName val="营业费用"/>
      <sheetName val="其他收支"/>
      <sheetName val="提转准备金"/>
      <sheetName val="系统往来核对表"/>
      <sheetName val="拨付所属核对表"/>
      <sheetName val="所得税调查表"/>
      <sheetName val="所得税调查明细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360Qex"/>
      <sheetName val="封面"/>
      <sheetName val="索引目录"/>
      <sheetName val="龙企华填表说明"/>
      <sheetName val="基本情况"/>
      <sheetName val="资产负债表"/>
      <sheetName val="审定数"/>
      <sheetName val="汇总表"/>
      <sheetName val="分类汇总"/>
      <sheetName val="流动汇总"/>
      <sheetName val="现金"/>
      <sheetName val="银行存款"/>
      <sheetName val="其他货币资金"/>
      <sheetName val="交易性金融资产汇总"/>
      <sheetName val="交易性-股票"/>
      <sheetName val="交易性-债券"/>
      <sheetName val="交易性-基金"/>
      <sheetName val="应收票据"/>
      <sheetName val="应收账款"/>
      <sheetName val="预付账款"/>
      <sheetName val="应收利息"/>
      <sheetName val="应收股利（利润）"/>
      <sheetName val="其他应收款"/>
      <sheetName val="存货汇总"/>
      <sheetName val="材料采购（在途物资）"/>
      <sheetName val="原材料"/>
      <sheetName val="在库周转材料"/>
      <sheetName val="委托加工物资"/>
      <sheetName val="产成品（库存商品）"/>
      <sheetName val="在产品（自制半成品）"/>
      <sheetName val="发出商品"/>
      <sheetName val="在用周转材料"/>
      <sheetName val="一年到期非流动资产"/>
      <sheetName val="其他流动资产"/>
      <sheetName val="非流动资产汇总"/>
      <sheetName val="可供出售金融资产汇总"/>
      <sheetName val="可出售-股票"/>
      <sheetName val="可出售-债券"/>
      <sheetName val="可出售-其他"/>
      <sheetName val="持有到期投资"/>
      <sheetName val="长期应收"/>
      <sheetName val="股权投资"/>
      <sheetName val="4-5-1投资性房地产"/>
      <sheetName val="4-5-2投资性房地产"/>
      <sheetName val="4-5-3投资性地产"/>
      <sheetName val="4-5-4投资性地产"/>
      <sheetName val="固定资产汇总"/>
      <sheetName val="房屋建筑物"/>
      <sheetName val="房01办公室费用表"/>
      <sheetName val="房02费用表"/>
      <sheetName val="房03费用表"/>
      <sheetName val="房04费用表"/>
      <sheetName val="房05费用表"/>
      <sheetName val="房06费用表"/>
      <sheetName val="构筑物"/>
      <sheetName val="构01费用表"/>
      <sheetName val="构02费用表"/>
      <sheetName val="构03费用表"/>
      <sheetName val="构04费用表"/>
      <sheetName val="构05费用表"/>
      <sheetName val="构06费用表"/>
      <sheetName val="构07费用表"/>
      <sheetName val="构09费用表"/>
      <sheetName val="管道沟槽"/>
      <sheetName val="管01费用表"/>
      <sheetName val="管02费用表"/>
      <sheetName val="房产照片"/>
      <sheetName val="机器设备"/>
      <sheetName val="车辆"/>
      <sheetName val="电子设备"/>
      <sheetName val="土地"/>
      <sheetName val="在建工程汇总"/>
      <sheetName val="在建（土建）"/>
      <sheetName val="在建（设备）"/>
      <sheetName val="工程物资"/>
      <sheetName val="固定资产清理"/>
      <sheetName val="生产性生物资产"/>
      <sheetName val="油气资产"/>
      <sheetName val="无形资产汇总"/>
      <sheetName val="无形-土地"/>
      <sheetName val="无形-矿业权"/>
      <sheetName val="无形-其他"/>
      <sheetName val="开发支出"/>
      <sheetName val="商誉"/>
      <sheetName val="长期待摊费用"/>
      <sheetName val="递延所得税资产"/>
      <sheetName val="其他非流动资产"/>
      <sheetName val="流动负债汇总"/>
      <sheetName val="短期借款"/>
      <sheetName val="交易性金融负债"/>
      <sheetName val="应付票据"/>
      <sheetName val="应付账款"/>
      <sheetName val="预收账款"/>
      <sheetName val="职工薪酬"/>
      <sheetName val="应交税费"/>
      <sheetName val="应付利息"/>
      <sheetName val="应付股利（利润）"/>
      <sheetName val="其他应付款"/>
      <sheetName val="一年到期非流动负债"/>
      <sheetName val="其他流动负债"/>
      <sheetName val="非流动负债汇总 "/>
      <sheetName val="长期借款"/>
      <sheetName val="应付债券"/>
      <sheetName val="长期应付款"/>
      <sheetName val="专项应付款"/>
      <sheetName val="预计负债"/>
      <sheetName val="递延所得税负债"/>
      <sheetName val="其他非流动负债"/>
      <sheetName val="00000000"/>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row r="4">
          <cell r="AK4" t="str">
            <v>2013年9月30日</v>
          </cell>
        </row>
      </sheetData>
      <sheetData sheetId="48" refreshError="1"/>
      <sheetData sheetId="49" refreshError="1"/>
      <sheetData sheetId="50" refreshError="1"/>
      <sheetData sheetId="51" refreshError="1"/>
      <sheetData sheetId="52" refreshError="1"/>
      <sheetData sheetId="53" refreshError="1"/>
      <sheetData sheetId="54" refreshError="1">
        <row r="7">
          <cell r="I7">
            <v>70034</v>
          </cell>
        </row>
      </sheetData>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YS01-01"/>
      <sheetName val="YS02-02"/>
      <sheetName val="YYY"/>
      <sheetName val="TTT"/>
    </sheetNames>
    <sheetDataSet>
      <sheetData sheetId="0" refreshError="1"/>
      <sheetData sheetId="1"/>
      <sheetData sheetId="2" refreshError="1"/>
      <sheetData sheetId="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Financ. Overview"/>
      <sheetName val="Toolbox"/>
      <sheetName val="Sheet1"/>
      <sheetName val="Sheet2"/>
      <sheetName val="2002年3月份"/>
      <sheetName val="2004年4月份"/>
      <sheetName val="Sheet3"/>
      <sheetName val="XL4Poppy"/>
      <sheetName val="仓储"/>
      <sheetName val="*REF!"/>
      <sheetName val="Financ_ Overview"/>
      <sheetName val="_REF!"/>
      <sheetName val="企业表一"/>
      <sheetName val="M-5A"/>
      <sheetName val="POWER ASSUMPTIONS"/>
      <sheetName val="2002Äê3ÔÂ·Ý"/>
      <sheetName val="2004Äê4ÔÂ·Ý"/>
      <sheetName val="²Ö´¢"/>
      <sheetName val="ÆóÒµ±íÒ»"/>
      <sheetName val="2002_¨º3__¡¤Y"/>
      <sheetName val="2004_¨º4__¡¤Y"/>
      <sheetName val="2_¡ä¡é"/>
      <sheetName val="_¨®¨°¦Ì¡À¨ª¨°_"/>
      <sheetName val="eqpmad2"/>
      <sheetName val="B"/>
      <sheetName val="#REF!"/>
      <sheetName val="2002?¨º3??¡¤Y"/>
      <sheetName val="2004?¨º4??¡¤Y"/>
      <sheetName val="2?¡ä¡é"/>
      <sheetName val="?¨®¨°¦Ì¡À¨ª¨°?"/>
      <sheetName val="GP_AT"/>
      <sheetName val="Breakdown-Intrim"/>
      <sheetName val="关联方及集团内清单"/>
      <sheetName val="调整分录汇总"/>
      <sheetName val="预付清单"/>
      <sheetName val="在建工程设备"/>
      <sheetName val="包增减变动"/>
      <sheetName val="核算项目余额表"/>
      <sheetName val="财务费用"/>
      <sheetName val="资产负债表及损益表"/>
      <sheetName val="制造费用"/>
      <sheetName val="重要内部交易"/>
      <sheetName val="管理费用"/>
      <sheetName val="目录"/>
      <sheetName val="营业费用"/>
      <sheetName val="新产品贡献率"/>
      <sheetName val="_x005f_x0000__x005f_x0000__x005f_x0000__x005f_x0000__x0"/>
      <sheetName val="Financ__Overview"/>
      <sheetName val="Financ__Overview1"/>
      <sheetName val="POWER_ASSUMPTIONS"/>
      <sheetName val="list"/>
      <sheetName val="64151支付情况"/>
      <sheetName val="3-10存货汇总"/>
      <sheetName val="3-1-1现金"/>
      <sheetName val="设定"/>
      <sheetName val="明细分类账"/>
      <sheetName val="KKKKKKKK"/>
      <sheetName val="22号"/>
      <sheetName val="________"/>
      <sheetName val="4-货币资金-现金"/>
      <sheetName val=""/>
      <sheetName val="????????"/>
    </sheetNames>
    <sheetDataSet>
      <sheetData sheetId="0" refreshError="1"/>
      <sheetData sheetId="1" refreshError="1"/>
      <sheetData sheetId="2"/>
      <sheetData sheetId="3"/>
      <sheetData sheetId="4"/>
      <sheetData sheetId="5"/>
      <sheetData sheetId="6"/>
      <sheetData sheetId="7"/>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1"/>
      <sheetName val="2"/>
      <sheetName val="3"/>
      <sheetName val="4"/>
      <sheetName val="5"/>
      <sheetName val="6"/>
      <sheetName val="7"/>
      <sheetName val="工时统计"/>
      <sheetName val="2000年年报附注格式盘"/>
      <sheetName val="说明"/>
      <sheetName val="封面"/>
      <sheetName val="调整分录"/>
      <sheetName val="资产类"/>
      <sheetName val="负债权益类"/>
      <sheetName val="损益类"/>
      <sheetName val="报表"/>
      <sheetName val="A1"/>
      <sheetName val="A2"/>
      <sheetName val="A3"/>
      <sheetName val="报表勾稽"/>
      <sheetName val="工时"/>
      <sheetName val="小结"/>
      <sheetName val="资产负债表"/>
      <sheetName val="利润表"/>
      <sheetName val="现金流量表"/>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Main"/>
      <sheetName val="Sheet2"/>
      <sheetName val="图表1"/>
      <sheetName val="Sheet3"/>
      <sheetName val="XL4Poppy"/>
      <sheetName val="Sheet1"/>
      <sheetName val="2002年3月份"/>
      <sheetName val="2004年4月份"/>
      <sheetName val="Menu"/>
      <sheetName val="表1(汇总）"/>
      <sheetName val="表1 质管部(14)"/>
      <sheetName val="表1财务部(16) "/>
      <sheetName val="表1行政部(16)"/>
      <sheetName val="表1采购部(3)"/>
      <sheetName val="表1设备部(9)"/>
      <sheetName val="表1生产部(7)"/>
      <sheetName val="总经办"/>
      <sheetName val="表2"/>
      <sheetName val="Calendar"/>
      <sheetName val="表1"/>
      <sheetName val="表3"/>
      <sheetName val="表4"/>
      <sheetName val="表5"/>
      <sheetName val="表6"/>
      <sheetName val="表7"/>
      <sheetName val="表8"/>
      <sheetName val="表9"/>
      <sheetName val="表10"/>
      <sheetName val="表11"/>
      <sheetName val="表12"/>
      <sheetName val="表13"/>
      <sheetName val="表14"/>
      <sheetName val="表1A"/>
      <sheetName val="表1B"/>
      <sheetName val="表1C"/>
      <sheetName val="表4A"/>
      <sheetName val="表4B"/>
      <sheetName val="表4C"/>
      <sheetName val="表5A"/>
      <sheetName val="表5B"/>
      <sheetName val="表5C"/>
      <sheetName val="表15"/>
      <sheetName val="表16"/>
      <sheetName val="表17"/>
      <sheetName val="表18"/>
      <sheetName val="表19"/>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汇总表"/>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REF!"/>
      <sheetName val="_REF!"/>
      <sheetName val="Me舼u"/>
      <sheetName val="13.65度沈ᘳ"/>
      <sheetName val="7月收入预算明细"/>
      <sheetName val="7月支出预算明细 "/>
      <sheetName val="8月收入预算明细"/>
      <sheetName val="8月支出预算明细"/>
      <sheetName val="9月收入预算明细"/>
      <sheetName val="9月支出预算明细"/>
      <sheetName val="Open"/>
      <sheetName val="Í¼±í1"/>
      <sheetName val="2002Äê3ÔÂ·Ý"/>
      <sheetName val="2004Äê4ÔÂ·Ý"/>
      <sheetName val="±í1(»ã×Ü£©"/>
      <sheetName val="±í1 ÖÊ¹Ü²¿(14)"/>
      <sheetName val="±í1²ÆÎñ²¿(16) "/>
      <sheetName val="±í1ÐÐÕþ²¿(16)"/>
      <sheetName val="±í1²É¹º²¿(3)"/>
      <sheetName val="±í1Éè±¸²¿(9)"/>
      <sheetName val="±í1Éú²ú²¿(7)"/>
      <sheetName val="×Ü¾­°ì"/>
      <sheetName val="±í2"/>
      <sheetName val="±í1"/>
      <sheetName val="±í3"/>
      <sheetName val="±í4"/>
      <sheetName val="±í5"/>
      <sheetName val="±í6"/>
      <sheetName val="±í7"/>
      <sheetName val="±í8"/>
      <sheetName val="±í9"/>
      <sheetName val="±í10"/>
      <sheetName val="±í11"/>
      <sheetName val="±í12"/>
      <sheetName val="±í13"/>
      <sheetName val="±í14"/>
      <sheetName val="±í1A"/>
      <sheetName val="±í1B"/>
      <sheetName val="±í1C"/>
      <sheetName val="±í4A"/>
      <sheetName val="±í4B"/>
      <sheetName val="±í4C"/>
      <sheetName val="±í5A"/>
      <sheetName val="±í5B"/>
      <sheetName val="±í5C"/>
      <sheetName val="±í15"/>
      <sheetName val="±í16"/>
      <sheetName val="±í17"/>
      <sheetName val="±í18"/>
      <sheetName val="±í19"/>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MeÅ|u"/>
      <sheetName val="13.65¶ÈÉò_"/>
      <sheetName val="¨ª_¡À¨ª1"/>
      <sheetName val="2002_¨º3__¡¤Y"/>
      <sheetName val="2004_¨º4__¡¤Y"/>
      <sheetName val="¡À¨ª1(__¡Á¨¹¡ê_"/>
      <sheetName val="¡À¨ª1 _¨º1¨¹2_(14)"/>
      <sheetName val="¡À¨ª12___2_(16) "/>
      <sheetName val="¡À¨ª1DD_t2_(16)"/>
      <sheetName val="¡À¨ª12¨¦1o2_(3)"/>
      <sheetName val="¡À¨ª1¨¦¨¨¡À_2_(9)"/>
      <sheetName val="¡À¨ª1¨¦¨²2¨²2_(7)"/>
      <sheetName val="¡Á¨¹_-¡ã¨¬"/>
      <sheetName val="¡À¨ª2"/>
      <sheetName val="¡À¨ª1"/>
      <sheetName val="¡À¨ª3"/>
      <sheetName val="¡À¨ª4"/>
      <sheetName val="¡À¨ª5"/>
      <sheetName val="¡À¨ª6"/>
      <sheetName val="¡À¨ª7"/>
      <sheetName val="¡À¨ª8"/>
      <sheetName val="¡À¨ª9"/>
      <sheetName val="¡À¨ª10"/>
      <sheetName val="¡À¨ª11"/>
      <sheetName val="¡À¨ª12"/>
      <sheetName val="¡À¨ª13"/>
      <sheetName val="¡À¨ª14"/>
      <sheetName val="¡À¨ª1A"/>
      <sheetName val="¡À¨ª1B"/>
      <sheetName val="¡À¨ª1C"/>
      <sheetName val="¡À¨ª4A"/>
      <sheetName val="¡À¨ª4B"/>
      <sheetName val="¡À¨ª4C"/>
      <sheetName val="¡À¨ª5A"/>
      <sheetName val="¡À¨ª5B"/>
      <sheetName val="¡À¨ª5C"/>
      <sheetName val="¡À¨ª15"/>
      <sheetName val="¡À¨ª16"/>
      <sheetName val="¡À¨ª17"/>
      <sheetName val="¡À¨ª18"/>
      <sheetName val="¡À¨ª19"/>
      <sheetName val="¡À__¨²¡¤¡é¨¦¨²"/>
      <sheetName val="11_¨¨_a¦Ì¡è"/>
      <sheetName val="13_¨¨___¡§"/>
      <sheetName val="13_¨¨¡¤___¡À¨ª"/>
      <sheetName val="13.65_¨¨___¡§"/>
      <sheetName val="13.6___¡§¡¤___¡À¨ª"/>
      <sheetName val="13.65_¨¨¨¦¨°__"/>
      <sheetName val="13.65¨¦¨°__¡¤___¡À¨ª"/>
      <sheetName val="11_¨¨_¨¦__"/>
      <sheetName val="_¨ª_¨¬1y__¡¤___"/>
      <sheetName val="D___¡¤___¡À¨ª"/>
      <sheetName val="_e_¨¬_o__¦Ì_"/>
      <sheetName val="_e_¨¬_¨®__"/>
      <sheetName val="__¡Á¨¹¡À¨ª"/>
      <sheetName val="_o__¦Ì_¡À_¡¤Y "/>
      <sheetName val="10.5_¨¨3¨¦¡À_¡À¨ª"/>
      <sheetName val="11_¨¨__3¨¦¡À_¡À¨ª"/>
      <sheetName val="11_¨¨__¨¬_3¨¦¡À_¡À¨ª"/>
      <sheetName val="___¡§_¨¦3¨¦¡À_¡À¨ª"/>
      <sheetName val="_a¦Ì¡è3¨¦¡À_¡À¨ª"/>
      <sheetName val="11_¨¨¨¦¨°___¨º3¨¦¡À_¡À¨ª"/>
      <sheetName val="___¡¤_¡§¨¢_"/>
      <sheetName val="___¡¤_o__¦Ì_"/>
      <sheetName val="___¡¤____¨¦¨¬¡À¨º"/>
      <sheetName val="___¡§¡¤___¡À¨ª"/>
      <sheetName val="___¡§_¨¦¡¤___¡À¨ª"/>
      <sheetName val="¨¦¨°___¨º¡¤___¡À¨ª"/>
      <sheetName val="_a¦Ì¡è¡¤___"/>
      <sheetName val="¨ª¡ã__15L"/>
      <sheetName val="¨ª¡ã__20L"/>
      <sheetName val="¨ª¡ã__30L"/>
      <sheetName val="¨ª¡ã__10L"/>
      <sheetName val="¨ª¡ã__5L"/>
      <sheetName val="¨ª¡ã__20L (__) "/>
      <sheetName val="¨ª¡ã__30L (__)  "/>
      <sheetName val="¨ª¡ã__15L(_a¡ê_"/>
      <sheetName val="¨ª¡ã__20L¡ê¡§_a¡ê_"/>
      <sheetName val="¨ª¡ã__30L¡ê¡§_a¡ê_"/>
      <sheetName val="¨ª¡ã__20L(___¡§_¨¦¡ê_"/>
      <sheetName val="Me_|u"/>
      <sheetName val="13.65_¨¨¨¦¨°_"/>
      <sheetName val="12.31"/>
      <sheetName val="13.65¶ÈÉò?"/>
      <sheetName val="¨ª?¡À¨ª1"/>
      <sheetName val="2002?¨º3??¡¤Y"/>
      <sheetName val="2004?¨º4??¡¤Y"/>
      <sheetName val="¡À¨ª1(??¡Á¨¹¡ê?"/>
      <sheetName val="¡À¨ª1 ?¨º1¨¹2?(14)"/>
      <sheetName val="¡À¨ª12???2?(16) "/>
      <sheetName val="¡À¨ª1DD?t2?(16)"/>
      <sheetName val="¡À¨ª12¨¦1o2?(3)"/>
      <sheetName val="¡À¨ª1¨¦¨¨¡À?2?(9)"/>
      <sheetName val="¡À¨ª1¨¦¨²2¨²2?(7)"/>
      <sheetName val="¡Á¨¹?-¡ã¨¬"/>
      <sheetName val="¡À??¨²¡¤¡é¨¦¨²"/>
      <sheetName val="11?¨¨?a¦Ì¡è"/>
      <sheetName val="13?¨¨???¡§"/>
      <sheetName val="13?¨¨¡¤???¡À¨ª"/>
      <sheetName val="13.65?¨¨???¡§"/>
      <sheetName val="13.6???¡§¡¤???¡À¨ª"/>
      <sheetName val="13.65?¨¨¨¦¨°??"/>
      <sheetName val="13.65¨¦¨°??¡¤???¡À¨ª"/>
      <sheetName val="11?¨¨?¨¦??"/>
      <sheetName val="?¨ª?¨¬1y??¡¤???"/>
      <sheetName val="D???¡¤???¡À¨ª"/>
      <sheetName val="?e?¨¬?o??¦Ì?"/>
      <sheetName val="?e?¨¬?¨®??"/>
      <sheetName val="??¡Á¨¹¡À¨ª"/>
      <sheetName val="?o??¦Ì?¡À?¡¤Y "/>
      <sheetName val="10.5?¨¨3¨¦¡À?¡À¨ª"/>
      <sheetName val="11?¨¨??3¨¦¡À?¡À¨ª"/>
      <sheetName val="11?¨¨??¨¬?3¨¦¡À?¡À¨ª"/>
      <sheetName val="???¡§?¨¦3¨¦¡À?¡À¨ª"/>
      <sheetName val="?a¦Ì¡è3¨¦¡À?¡À¨ª"/>
      <sheetName val="11?¨¨¨¦¨°???¨º3¨¦¡À?¡À¨ª"/>
      <sheetName val="???¡¤?¡§¨¢?"/>
      <sheetName val="???¡¤?o??¦Ì?"/>
      <sheetName val="???¡¤????¨¦¨¬¡À¨º"/>
      <sheetName val="???¡§¡¤???¡À¨ª"/>
      <sheetName val="???¡§?¨¦¡¤???¡À¨ª"/>
      <sheetName val="¨¦¨°???¨º¡¤???¡À¨ª"/>
      <sheetName val="?a¦Ì¡è¡¤???"/>
      <sheetName val="¨ª¡ã??15L"/>
      <sheetName val="¨ª¡ã??20L"/>
      <sheetName val="¨ª¡ã??30L"/>
      <sheetName val="¨ª¡ã??10L"/>
      <sheetName val="¨ª¡ã??5L"/>
      <sheetName val="¨ª¡ã??20L (??) "/>
      <sheetName val="¨ª¡ã??30L (??)  "/>
      <sheetName val="¨ª¡ã??15L(?a¡ê?"/>
      <sheetName val="¨ª¡ã??20L¡ê¡§?a¡ê?"/>
      <sheetName val="¨ª¡ã??30L¡ê¡§?a¡ê?"/>
      <sheetName val="¨ª¡ã??20L(???¡§?¨¦¡ê?"/>
      <sheetName val="Me?|u"/>
      <sheetName val="13.65?¨¨¨¦¨°?"/>
      <sheetName val="核算项目余额表"/>
      <sheetName val="13.65度沈?"/>
      <sheetName val="#REF!"/>
      <sheetName val="B"/>
      <sheetName val="13.65度沈_"/>
      <sheetName val="eqpmad2"/>
      <sheetName val="4-12-1土地使用权"/>
      <sheetName val="申报表封面"/>
      <sheetName val="2002.1-6管理费用"/>
      <sheetName val="表1_质管部(14)"/>
      <sheetName val="表1财务部(16)_"/>
      <sheetName val="13_65度雪花"/>
      <sheetName val="13_6雪花分配表"/>
      <sheetName val="13_65度沈阳"/>
      <sheetName val="13_65沈阳分配表"/>
      <sheetName val="煤水电备份_"/>
      <sheetName val="10_5度成本表"/>
      <sheetName val="桶酒20L_(雪)_"/>
      <sheetName val="桶酒30L_(雪)__"/>
      <sheetName val="13_65度沈ᘳ"/>
      <sheetName val="7月支出预算明细_"/>
      <sheetName val="±í1_ÖÊ¹Ü²¿(14)"/>
      <sheetName val="±í1²ÆÎñ²¿(16)_"/>
      <sheetName val="13_65¶ÈÑ©»¨"/>
      <sheetName val="13_6Ñ©»¨·ÖÅä±í"/>
      <sheetName val="13_65¶ÈÉòÑô"/>
      <sheetName val="13_65ÉòÑô·ÖÅä±í"/>
      <sheetName val="ÃºË®µç±¸·Ý_"/>
      <sheetName val="10_5¶È³É±¾±í"/>
      <sheetName val="Í°¾Æ20L_(Ñ©)_"/>
      <sheetName val="Í°¾Æ30L_(Ñ©)__"/>
      <sheetName val="13_65¶ÈÉò_"/>
      <sheetName val="¡À¨ª1__¨º1¨¹2_(14)"/>
      <sheetName val="¡À¨ª12___2_(16)_"/>
      <sheetName val="13_65_¨¨___¡§"/>
      <sheetName val="13_6___¡§¡¤___¡À¨ª"/>
      <sheetName val="13_65_¨¨¨¦¨°__"/>
      <sheetName val="13_65¨¦¨°__¡¤___¡À¨ª"/>
      <sheetName val="_o__¦Ì_¡À_¡¤Y_"/>
      <sheetName val="10_5_¨¨3¨¦¡À_¡À¨ª"/>
      <sheetName val="¨ª¡ã__20L_(__)_"/>
      <sheetName val="¨ª¡ã__30L_(__)__"/>
      <sheetName val="13_65_¨¨¨¦¨°_"/>
      <sheetName val="12_31"/>
      <sheetName val="13_65度沈_"/>
      <sheetName val="参数"/>
      <sheetName val="新建工作表 "/>
      <sheetName val="PIT"/>
      <sheetName val="企业表一"/>
      <sheetName val="M-5A"/>
      <sheetName val="#REF"/>
      <sheetName val="detail"/>
      <sheetName val="Toolbox"/>
      <sheetName val="YS02-02"/>
      <sheetName val="清单12.31"/>
      <sheetName val=""/>
      <sheetName val="内销硫酸期初"/>
      <sheetName val="Breakdown-Intrim"/>
      <sheetName val="G.1R-Shou COP Gf"/>
      <sheetName val="长期借款"/>
      <sheetName val="预收帐款"/>
      <sheetName val="物资采购含税转出"/>
      <sheetName val="出租开发产品明细"/>
      <sheetName val="短期投资股票投资.dbf"/>
      <sheetName val="短期投资国债投资.dbf"/>
      <sheetName val="股票投资收益.dbf"/>
      <sheetName val="其他货币海通.dbf"/>
      <sheetName val="其他货币零领路.dbf"/>
      <sheetName val="投资收益债券.dbf"/>
      <sheetName val="目錄"/>
      <sheetName val="1月固定资产清单"/>
      <sheetName val="新产品贡献率"/>
      <sheetName val="SW-TEO"/>
      <sheetName val="制造成本预算表A3"/>
      <sheetName val="关联方—创斯达"/>
      <sheetName val="关联方—东风汽车"/>
      <sheetName val="说明"/>
      <sheetName val="收入"/>
      <sheetName val="信息表"/>
      <sheetName val="Contacts"/>
      <sheetName val="M-5C"/>
      <sheetName val="13_65¶ÈÉò?"/>
      <sheetName val="¡À¨ª1_?¨º1¨¹2?(14)"/>
      <sheetName val="¡À¨ª12???2?(16)_"/>
      <sheetName val="13_65?¨¨???¡§"/>
      <sheetName val="13_6???¡§¡¤???¡À¨ª"/>
      <sheetName val="13_65?¨¨¨¦¨°??"/>
      <sheetName val="13_65¨¦¨°??¡¤???¡À¨ª"/>
      <sheetName val="?o??¦Ì?¡À?¡¤Y_"/>
      <sheetName val="10_5?¨¨3¨¦¡À?¡À¨ª"/>
      <sheetName val="¨ª¡ã??20L_(??)_"/>
      <sheetName val="¨ª¡ã??30L_(??)__"/>
      <sheetName val="13_65?¨¨¨¦¨°?"/>
      <sheetName val="13_65度沈?"/>
      <sheetName val="KKKKKKKK"/>
      <sheetName val="库存商品余额表.dbf"/>
      <sheetName val="00000ppy"/>
      <sheetName val="索引表"/>
      <sheetName val="工时统计"/>
      <sheetName val="_x005f_x0000__x005f_x0000__x005f_x0000__x005f_x0000__x0"/>
      <sheetName val="Input"/>
      <sheetName val="合"/>
      <sheetName val="科目余额表正式"/>
      <sheetName val="资产负债表及损益表"/>
      <sheetName val="财务费用"/>
      <sheetName val="制造费用"/>
      <sheetName val="重要内部交易"/>
      <sheetName val="管理费用"/>
      <sheetName val="目录"/>
      <sheetName val="营业费用"/>
      <sheetName val="í?±í1"/>
      <sheetName val="2002?ê3??·Y"/>
      <sheetName val="2004?ê4??·Y"/>
      <sheetName val="±í1(??×ü￡?"/>
      <sheetName val="±í1 ?ê1ü2?(14)"/>
      <sheetName val="±í12???2?(16) "/>
      <sheetName val="±í1DD?t2?(16)"/>
      <sheetName val="±í12é1o2?(3)"/>
      <sheetName val="±í1éè±?2?(9)"/>
      <sheetName val="±í1éú2ú2?(7)"/>
      <sheetName val="×ü?-°ì"/>
      <sheetName val="±??ú·￠éú"/>
      <sheetName val="11?è?aμ¤"/>
      <sheetName val="13?è???¨"/>
      <sheetName val="13?è·???±í"/>
      <sheetName val="13.65?è???¨"/>
      <sheetName val="13.6???¨·???±í"/>
      <sheetName val="13.65?èéò??"/>
      <sheetName val="13.65éò??·???±í"/>
      <sheetName val="11?è?é??"/>
      <sheetName val="?í?ì1y??·???"/>
      <sheetName val="D???·???±í"/>
      <sheetName val="?e?ì?o??μ?"/>
      <sheetName val="?e?ì?ó??"/>
      <sheetName val="??×ü±í"/>
      <sheetName val="?o??μ?±?·Y "/>
      <sheetName val="10.5?è3é±?±í"/>
      <sheetName val="11?è??3é±?±í"/>
      <sheetName val="11?è??ì?3é±?±í"/>
      <sheetName val="???¨?é3é±?±í"/>
      <sheetName val="?aμ¤3é±?±í"/>
      <sheetName val="11?èéò???ê3é±?±í"/>
      <sheetName val="???·?¨á?"/>
      <sheetName val="???·?o??μ?"/>
      <sheetName val="???·????éì±ê"/>
      <sheetName val="???¨·???±í"/>
      <sheetName val="???¨?é·???±í"/>
      <sheetName val="éò???ê·???±í"/>
      <sheetName val="?aμ¤·???"/>
      <sheetName val="í°??15L"/>
      <sheetName val="í°??20L"/>
      <sheetName val="í°??30L"/>
      <sheetName val="í°??10L"/>
      <sheetName val="í°??5L"/>
      <sheetName val="í°??20L (??) "/>
      <sheetName val="í°??30L (??)  "/>
      <sheetName val="í°??15L(?a￡?"/>
      <sheetName val="í°??20L￡¨?a￡?"/>
      <sheetName val="í°??30L￡¨?a￡?"/>
      <sheetName val="í°??20L(???¨?é￡?"/>
      <sheetName val="13.65?èéò?"/>
      <sheetName val="í_±í1"/>
      <sheetName val="2002_ê3__·Y"/>
      <sheetName val="2004_ê4__·Y"/>
      <sheetName val="±í1(__×ü￡_"/>
      <sheetName val="±í1 _ê1ü2_(14)"/>
      <sheetName val="±í12___2_(16) "/>
      <sheetName val="±í1DD_t2_(16)"/>
      <sheetName val="±í12é1o2_(3)"/>
      <sheetName val="±í1éè±_2_(9)"/>
      <sheetName val="±í1éú2ú2_(7)"/>
      <sheetName val="×ü_-°ì"/>
      <sheetName val="±__ú·￠éú"/>
      <sheetName val="11_è_aμ¤"/>
      <sheetName val="13_è___¨"/>
      <sheetName val="13_è·___±í"/>
      <sheetName val="13.65_è___¨"/>
      <sheetName val="13.6___¨·___±í"/>
      <sheetName val="13.65_èéò__"/>
      <sheetName val="13.65éò__·___±í"/>
      <sheetName val="11_è_é__"/>
      <sheetName val="_í_ì1y__·___"/>
      <sheetName val="D___·___±í"/>
      <sheetName val="_e_ì_o__μ_"/>
      <sheetName val="_e_ì_ó__"/>
      <sheetName val="__×ü±í"/>
      <sheetName val="_o__μ_±_·Y "/>
      <sheetName val="10.5_è3é±_±í"/>
      <sheetName val="11_è__3é±_±í"/>
      <sheetName val="11_è__ì_3é±_±í"/>
      <sheetName val="___¨_é3é±_±í"/>
      <sheetName val="_aμ¤3é±_±í"/>
      <sheetName val="11_èéò___ê3é±_±í"/>
      <sheetName val="___·_¨á_"/>
      <sheetName val="___·_o__μ_"/>
      <sheetName val="___·____éì±ê"/>
      <sheetName val="___¨·___±í"/>
      <sheetName val="___¨_é·___±í"/>
      <sheetName val="éò___ê·___±í"/>
      <sheetName val="_aμ¤·___"/>
      <sheetName val="í°__15L"/>
      <sheetName val="í°__20L"/>
      <sheetName val="í°__30L"/>
      <sheetName val="í°__10L"/>
      <sheetName val="í°__5L"/>
      <sheetName val="í°__20L (__) "/>
      <sheetName val="í°__30L (__)  "/>
      <sheetName val="í°__15L(_a￡_"/>
      <sheetName val="í°__20L￡¨_a￡_"/>
      <sheetName val="í°__30L￡¨_a￡_"/>
      <sheetName val="í°__20L(___¨_é￡_"/>
      <sheetName val="13.65_èéò_"/>
      <sheetName val="提足折旧"/>
      <sheetName val="审计调整"/>
      <sheetName val="固定资产2001年折旧"/>
      <sheetName val="所得税凭证抽查"/>
      <sheetName val="材料消耗"/>
      <sheetName val="总分类账"/>
      <sheetName val="Criteria"/>
      <sheetName val="三家其他应付公司"/>
      <sheetName val="资产负债表"/>
      <sheetName val="Financial Statement"/>
      <sheetName val="预算编制目录"/>
      <sheetName val="摊销表"/>
      <sheetName val="Financ. Overview"/>
      <sheetName val="银行代码"/>
      <sheetName val="工程建设类－非常规工程"/>
      <sheetName val="Parameters"/>
      <sheetName val="墙面工程"/>
      <sheetName val="基础项目"/>
      <sheetName val="设置"/>
      <sheetName val="主要材料价格表 （对照）FINAL (2)"/>
      <sheetName val="8"/>
      <sheetName val="材料"/>
      <sheetName val="POWER ASSUMPTIONS"/>
      <sheetName val="付款进度表"/>
      <sheetName val="单位库"/>
      <sheetName val="柱计算"/>
      <sheetName val="工程量"/>
      <sheetName val="1"/>
      <sheetName val="4-2长投债券"/>
      <sheetName val="3流资汇总"/>
      <sheetName val="_x005f_x0000_"/>
      <sheetName val="销售收入A4"/>
      <sheetName val="_x005f_x005f_x005f_x0000_"/>
      <sheetName val="Titel"/>
      <sheetName val="Hyp"/>
      <sheetName val="审计工作底稿目录"/>
      <sheetName val="E1020"/>
      <sheetName val="坯布"/>
      <sheetName val="外销"/>
      <sheetName val="item information"/>
      <sheetName val="钢筋计算表"/>
      <sheetName val="电视监控"/>
    </sheetNames>
    <sheetDataSet>
      <sheetData sheetId="0" refreshError="1"/>
      <sheetData sheetId="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分组及人员需求情况"/>
      <sheetName val="成本法评估项数统计"/>
    </sheetNames>
    <definedNames>
      <definedName name="Module.Prix_SMC"/>
      <definedName name="Prix_SMC"/>
      <definedName name="财务软件"/>
      <definedName name="我"/>
      <definedName name="预付帐款04年4月"/>
      <definedName name="制造"/>
    </definedNames>
    <sheetDataSet>
      <sheetData sheetId="0" refreshError="1"/>
      <sheetData sheetId="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Open"/>
      <sheetName val="一分厂产量预算"/>
      <sheetName val="二分厂产量预量"/>
      <sheetName val="2003年采购数量合计"/>
      <sheetName val="2003年采购单价"/>
      <sheetName val="Sheet6"/>
      <sheetName val="Sheet5"/>
      <sheetName val="Sheet4"/>
      <sheetName val="产量合计"/>
      <sheetName val="酒液成本"/>
      <sheetName val="包装成本"/>
      <sheetName val="品牌酒液"/>
      <sheetName val="品牌成本"/>
      <sheetName val="品牌单位成本"/>
      <sheetName val="Menu"/>
      <sheetName val="表1(汇总）"/>
      <sheetName val="表1 质管部(14)"/>
      <sheetName val="表1财务部(16) "/>
      <sheetName val="表1行政部(16)"/>
      <sheetName val="表1采购部(3)"/>
      <sheetName val="表1设备部(9)"/>
      <sheetName val="表1生产部(7)"/>
      <sheetName val="总经办"/>
      <sheetName val="表2"/>
      <sheetName val="Calendar"/>
      <sheetName val="预算底稿"/>
      <sheetName val="管理费用预算"/>
      <sheetName val="固定生产成本预算"/>
      <sheetName val="表1"/>
      <sheetName val="表3"/>
      <sheetName val="表4"/>
      <sheetName val="表5"/>
      <sheetName val="表6"/>
      <sheetName val="表7"/>
      <sheetName val="表8"/>
      <sheetName val="表9"/>
      <sheetName val="表10"/>
      <sheetName val="表11"/>
      <sheetName val="表12"/>
      <sheetName val="表13"/>
      <sheetName val="表14"/>
      <sheetName val="仓储"/>
      <sheetName val="维修"/>
      <sheetName val="蒸汽"/>
      <sheetName val="供电"/>
      <sheetName val="污水"/>
      <sheetName val=" 能源"/>
      <sheetName val="供水"/>
      <sheetName val="空压"/>
      <sheetName val="制泠"/>
      <sheetName val="二氧化碳"/>
      <sheetName val="酿造"/>
      <sheetName val="包一"/>
      <sheetName val="包二"/>
      <sheetName val="包三"/>
      <sheetName val="总公司"/>
      <sheetName val="绿叶24"/>
      <sheetName val="绿叶12"/>
      <sheetName val="绿叶10"/>
      <sheetName val="清爽绿叶24"/>
      <sheetName val="清爽绿叶12"/>
      <sheetName val="散扎酒"/>
      <sheetName val="单位成本"/>
      <sheetName val="⬫⬫礫剑干啤（累"/>
      <sheetName val="汇总区域损益表"/>
      <sheetName val="区域损益表(攀)"/>
      <sheetName val="区域损益表(西昌"/>
      <sheetName val="分销分析表（西昌）"/>
      <sheetName val="分销分析表(攀)"/>
      <sheetName val="分销分析表 (汇总)"/>
      <sheetName val="销售分析表"/>
      <sheetName val="销售分析表(攀)"/>
      <sheetName val="销售分析表 (汇总)"/>
      <sheetName val="品牌分析表（西昌）"/>
      <sheetName val="品牌分析表(攀)"/>
      <sheetName val="品牌分析表(汇总)"/>
      <sheetName val="XL4Poppy"/>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汇总表"/>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雪花分配表 "/>
      <sheetName val="桶酒8L"/>
      <sheetName val="沈阳鲜分配表  "/>
      <sheetName val="桶酒20L(沈阳鲜）   "/>
      <sheetName val="桶酒15L(沈阳鲜）  "/>
      <sheetName val="Instructions"/>
      <sheetName val="表0"/>
      <sheetName val="表0分析1表"/>
      <sheetName val="表0分析2表"/>
      <sheetName val="Check"/>
      <sheetName val="Dept"/>
      <sheetName val="其他财务信息表"/>
      <sheetName val="表1分析"/>
      <sheetName val="表2分析"/>
      <sheetName val="表3分析"/>
      <sheetName val="表4分析"/>
      <sheetName val="表5分析"/>
      <sheetName val="表6分析"/>
      <sheetName val="表7分析"/>
      <sheetName val="表8分析"/>
      <sheetName val="表9分析"/>
      <sheetName val="表10分析"/>
      <sheetName val="表11分析"/>
      <sheetName val="表12分析"/>
      <sheetName val="表13分析"/>
      <sheetName val="表14分析"/>
      <sheetName val="表15"/>
      <sheetName val="表15分析"/>
      <sheetName val="分销-三年"/>
      <sheetName val="分销预算底稿"/>
      <sheetName val="分销-2003"/>
      <sheetName val="分销-年度"/>
      <sheetName val="千升费用比较表"/>
      <sheetName val="预算项目说明"/>
      <sheetName val="附表-运费"/>
      <sheetName val="附表-仓储"/>
      <sheetName val="附表-修理"/>
      <sheetName val="附表-机物料"/>
      <sheetName val="附表-劳务费"/>
      <sheetName val="00000000"/>
      <sheetName val="10000000"/>
      <sheetName val="Backup of Backup of LINDA LISTO"/>
      <sheetName val="项目目录"/>
      <sheetName val="季报-表1-人数统计"/>
      <sheetName val="季报-表5-员工基本信息统计"/>
      <sheetName val="Ò»·Ö³§²úÁ¿Ô¤Ëã"/>
      <sheetName val="¶þ·Ö³§²úÁ¿Ô¤Á¿"/>
      <sheetName val="2003Äê²É¹ºÊýÁ¿ºÏ¼Æ"/>
      <sheetName val="2003Äê²É¹ºµ¥¼Û"/>
      <sheetName val="²úÁ¿ºÏ¼Æ"/>
      <sheetName val="¾ÆÒº³É±¾"/>
      <sheetName val="°ü×°³É±¾"/>
      <sheetName val="Æ·ÅÆ¾ÆÒº"/>
      <sheetName val="Æ·ÅÆ³É±¾"/>
      <sheetName val="Æ·ÅÆµ¥Î»³É±¾"/>
      <sheetName val="±í1(»ã×Ü£©"/>
      <sheetName val="±í1 ÖÊ¹Ü²¿(14)"/>
      <sheetName val="±í1²ÆÎñ²¿(16) "/>
      <sheetName val="±í1ÐÐÕþ²¿(16)"/>
      <sheetName val="±í1²É¹º²¿(3)"/>
      <sheetName val="±í1Éè±¸²¿(9)"/>
      <sheetName val="±í1Éú²ú²¿(7)"/>
      <sheetName val="×Ü¾­°ì"/>
      <sheetName val="±í2"/>
      <sheetName val="Ô¤Ëãµ×¸å"/>
      <sheetName val="¹ÜÀí·ÑÓÃÔ¤Ëã"/>
      <sheetName val="¹Ì¶¨Éú²ú³É±¾Ô¤Ëã"/>
      <sheetName val="±í1"/>
      <sheetName val="±í3"/>
      <sheetName val="±í4"/>
      <sheetName val="±í5"/>
      <sheetName val="±í6"/>
      <sheetName val="±í7"/>
      <sheetName val="±í8"/>
      <sheetName val="±í9"/>
      <sheetName val="±í10"/>
      <sheetName val="±í11"/>
      <sheetName val="±í12"/>
      <sheetName val="±í13"/>
      <sheetName val="±í14"/>
      <sheetName val="²Ö´¢"/>
      <sheetName val="Î¬ÐÞ"/>
      <sheetName val="ÕôÆû"/>
      <sheetName val="¹©µç"/>
      <sheetName val="ÎÛË®"/>
      <sheetName val=" ÄÜÔ´"/>
      <sheetName val="¹©Ë®"/>
      <sheetName val="¿ÕÑ¹"/>
      <sheetName val="ÖÆãö"/>
      <sheetName val="¶þÑõ»¯Ì¼"/>
      <sheetName val="ÄðÔì"/>
      <sheetName val="°üÒ»"/>
      <sheetName val="°ü¶þ"/>
      <sheetName val="°üÈý"/>
      <sheetName val="×Ü¹«Ë¾"/>
      <sheetName val="ÂÌÒ¶24"/>
      <sheetName val="ÂÌÒ¶12"/>
      <sheetName val="ÂÌÒ¶10"/>
      <sheetName val="ÇåË¬ÂÌÒ¶24"/>
      <sheetName val="ÇåË¬ÂÌÒ¶12"/>
      <sheetName val="É¢Ôú¾Æ"/>
      <sheetName val="µ¥Î»³É±¾"/>
      <sheetName val="__µ_½£¸ÉÆ¡£¨ÀÛ"/>
      <sheetName val="»ã×ÜÇøÓòËðÒæ±í"/>
      <sheetName val="ÇøÓòËðÒæ±í(ÅÊ)"/>
      <sheetName val="ÇøÓòËðÒæ±í(Î÷²ý"/>
      <sheetName val="·ÖÏú·ÖÎö±í£¨Î÷²ý£©"/>
      <sheetName val="·ÖÏú·ÖÎö±í(ÅÊ)"/>
      <sheetName val="·ÖÏú·ÖÎö±í (»ã×Ü)"/>
      <sheetName val="ÏúÊÛ·ÖÎö±í"/>
      <sheetName val="ÏúÊÛ·ÖÎö±í(ÅÊ)"/>
      <sheetName val="ÏúÊÛ·ÖÎö±í (»ã×Ü)"/>
      <sheetName val="Æ·ÅÆ·ÖÎö±í£¨Î÷²ý£©"/>
      <sheetName val="Æ·ÅÆ·ÖÎö±í(ÅÊ)"/>
      <sheetName val="Æ·ÅÆ·ÖÎö±í(»ã×Ü)"/>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Ñ©»¨·ÖÅä±í "/>
      <sheetName val="Í°¾Æ8L"/>
      <sheetName val="ÉòÑôÏÊ·ÖÅä±í  "/>
      <sheetName val="Í°¾Æ20L(ÉòÑôÏÊ£©   "/>
      <sheetName val="Í°¾Æ15L(ÉòÑôÏÊ£©  "/>
      <sheetName val="±í0"/>
      <sheetName val="±í0·ÖÎö1±í"/>
      <sheetName val="±í0·ÖÎö2±í"/>
      <sheetName val="ÆäËû²ÆÎñÐÅÏ¢±í"/>
      <sheetName val="±í1·ÖÎö"/>
      <sheetName val="±í2·ÖÎö"/>
      <sheetName val="±í3·ÖÎö"/>
      <sheetName val="±í4·ÖÎö"/>
      <sheetName val="±í5·ÖÎö"/>
      <sheetName val="±í6·ÖÎö"/>
      <sheetName val="±í7·ÖÎö"/>
      <sheetName val="±í8·ÖÎö"/>
      <sheetName val="±í9·ÖÎö"/>
      <sheetName val="±í10·ÖÎö"/>
      <sheetName val="±í11·ÖÎö"/>
      <sheetName val="±í12·ÖÎö"/>
      <sheetName val="±í13·ÖÎö"/>
      <sheetName val="±í14·ÖÎö"/>
      <sheetName val="±í15"/>
      <sheetName val="±í15·ÖÎö"/>
      <sheetName val="·ÖÏú-ÈýÄê"/>
      <sheetName val="·ÖÏúÔ¤Ëãµ×¸å"/>
      <sheetName val="·ÖÏú-2003"/>
      <sheetName val="·ÖÏú-Äê¶È"/>
      <sheetName val="Ç§Éý·ÑÓÃ±È½Ï±í"/>
      <sheetName val="Ô¤ËãÏîÄ¿ËµÃ÷"/>
      <sheetName val="¸½±í-ÔË·Ñ"/>
      <sheetName val="¸½±í-²Ö´¢"/>
      <sheetName val="¸½±í-ÐÞÀí"/>
      <sheetName val="¸½±í-»úÎïÁÏ"/>
      <sheetName val="¸½±í-ÀÍÎñ·Ñ"/>
      <sheetName val="¼¾±¨-±í1-ÈËÊýÍ³¼Æ"/>
      <sheetName val="¼¾±¨-±í5-Ô±¹¤»ù±¾ÐÅÏ¢Í³¼Æ"/>
      <sheetName val="¨°_¡¤_3¡ì2¨²¨¢__¡è__"/>
      <sheetName val="_t¡¤_3¡ì2¨²¨¢__¡è¨¢_"/>
      <sheetName val="2003_¨º2¨¦1o¨ºy¨¢_o___"/>
      <sheetName val="2003_¨º2¨¦1o¦Ì£¤__"/>
      <sheetName val="2¨²¨¢_o___"/>
      <sheetName val="__¨°o3¨¦¡À_"/>
      <sheetName val="¡ã¨¹¡Á¡ã3¨¦¡À_"/>
      <sheetName val="_¡¤____¨°o"/>
      <sheetName val="_¡¤__3¨¦¡À_"/>
      <sheetName val="_¡¤__¦Ì£¤__3¨¦¡À_"/>
      <sheetName val="¡À¨ª1(__¡Á¨¹¡ê_"/>
      <sheetName val="¡À¨ª1 _¨º1¨¹2_(14)"/>
      <sheetName val="¡À¨ª12___2_(16) "/>
      <sheetName val="¡À¨ª1DD_t2_(16)"/>
      <sheetName val="¡À¨ª12¨¦1o2_(3)"/>
      <sheetName val="¡À¨ª1¨¦¨¨¡À_2_(9)"/>
      <sheetName val="¡À¨ª1¨¦¨²2¨²2_(7)"/>
      <sheetName val="¡Á¨¹_-¡ã¨¬"/>
      <sheetName val="¡À¨ª2"/>
      <sheetName val="_¡è__¦Ì¡Á__"/>
      <sheetName val="1¨¹¨¤¨ª¡¤_¨®__¡è__"/>
      <sheetName val="1¨¬_¡§¨¦¨²2¨²3¨¦¡À__¡è__"/>
      <sheetName val="¡À¨ª1"/>
      <sheetName val="¡À¨ª3"/>
      <sheetName val="¡À¨ª4"/>
      <sheetName val="¡À¨ª5"/>
      <sheetName val="¡À¨ª6"/>
      <sheetName val="¡À¨ª7"/>
      <sheetName val="¡À¨ª8"/>
      <sheetName val="¡À¨ª9"/>
      <sheetName val="¡À¨ª10"/>
      <sheetName val="¡À¨ª11"/>
      <sheetName val="¡À¨ª12"/>
      <sheetName val="¡À¨ª13"/>
      <sheetName val="¡À¨ª14"/>
      <sheetName val="2_¡ä¡é"/>
      <sheetName val="__DT"/>
      <sheetName val="____"/>
      <sheetName val="1_¦Ì_"/>
      <sheetName val=" _¨¹_¡ä"/>
      <sheetName val="1___"/>
      <sheetName val="___1"/>
      <sheetName val="_t___¡¥¨¬_"/>
      <sheetName val="_e_¨¬"/>
      <sheetName val="¡ã¨¹¨°_"/>
      <sheetName val="¡ã¨¹_t"/>
      <sheetName val="¡ã¨¹¨¨y"/>
      <sheetName val="¡Á¨¹1___"/>
      <sheetName val="_¨¬¨°_24"/>
      <sheetName val="_¨¬¨°_12"/>
      <sheetName val="_¨¬¨°_10"/>
      <sheetName val="_____¨¬¨°_24"/>
      <sheetName val="_____¨¬¨°_12"/>
      <sheetName val="¨¦¡é_¨²__"/>
      <sheetName val="¦Ì£¤__3¨¦¡À_"/>
      <sheetName val="__¦Ì__¡ê_¨¦__¡ê¡§¨¤_"/>
      <sheetName val="__¡Á¨¹__¨®¨°_e¨°_¡À¨ª"/>
      <sheetName val="__¨®¨°_e¨°_¡À¨ª(_¨º)"/>
      <sheetName val="__¨®¨°_e¨°_¡À¨ª(_¡Â2y"/>
      <sheetName val="¡¤__¨²¡¤___¡À¨ª¡ê¡§_¡Â2y¡ê_"/>
      <sheetName val="¡¤__¨²¡¤___¡À¨ª(_¨º)"/>
      <sheetName val="¡¤__¨²¡¤___¡À¨ª (__¡Á¨¹)"/>
      <sheetName val="_¨²¨º_¡¤___¡À¨ª"/>
      <sheetName val="_¨²¨º_¡¤___¡À¨ª(_¨º)"/>
      <sheetName val="_¨²¨º_¡¤___¡À¨ª (__¡Á¨¹)"/>
      <sheetName val="_¡¤__¡¤___¡À¨ª¡ê¡§_¡Â2y¡ê_"/>
      <sheetName val="_¡¤__¡¤___¡À¨ª(_¨º)"/>
      <sheetName val="_¡¤__¡¤___¡À¨ª(__¡Á¨¹)"/>
      <sheetName val="¡À__¨²¡¤¡é¨¦¨²"/>
      <sheetName val="11_¨¨_a¦Ì¡è"/>
      <sheetName val="13_¨¨___¡§"/>
      <sheetName val="13_¨¨¡¤___¡À¨ª"/>
      <sheetName val="13.65_¨¨___¡§"/>
      <sheetName val="13.6___¡§¡¤___¡À¨ª"/>
      <sheetName val="13.65_¨¨¨¦¨°__"/>
      <sheetName val="13.65¨¦¨°__¡¤___¡À¨ª"/>
      <sheetName val="11_¨¨_¨¦__"/>
      <sheetName val="_¨ª_¨¬1y__¡¤___"/>
      <sheetName val="D___¡¤___¡À¨ª"/>
      <sheetName val="_e_¨¬_o__¦Ì_"/>
      <sheetName val="_e_¨¬_¨®__"/>
      <sheetName val="__¡Á¨¹¡À¨ª"/>
      <sheetName val="_o__¦Ì_¡À_¡¤Y "/>
      <sheetName val="10.5_¨¨3¨¦¡À_¡À¨ª"/>
      <sheetName val="11_¨¨__3¨¦¡À_¡À¨ª"/>
      <sheetName val="11_¨¨__¨¬_3¨¦¡À_¡À¨ª"/>
      <sheetName val="___¡§_¨¦3¨¦¡À_¡À¨ª"/>
      <sheetName val="_a¦Ì¡è3¨¦¡À_¡À¨ª"/>
      <sheetName val="??µ[½£¸ÉÆ¡£¨ÀÛ"/>
      <sheetName val="¨°?¡¤?3¡ì2¨²¨¢??¡è??"/>
      <sheetName val="?t¡¤?3¡ì2¨²¨¢??¡è¨¢?"/>
      <sheetName val="2003?¨º2¨¦1o¨ºy¨¢?o???"/>
      <sheetName val="2003?¨º2¨¦1o¦Ì£¤??"/>
      <sheetName val="2¨²¨¢?o???"/>
      <sheetName val="??¨°o3¨¦¡À?"/>
      <sheetName val="¡ã¨¹¡Á¡ã3¨¦¡À?"/>
      <sheetName val="?¡¤????¨°o"/>
      <sheetName val="?¡¤??3¨¦¡À?"/>
      <sheetName val="?¡¤??¦Ì£¤??3¨¦¡À?"/>
      <sheetName val="¡À¨ª1(??¡Á¨¹¡ê?"/>
      <sheetName val="¡À¨ª1 ?¨º1¨¹2?(14)"/>
      <sheetName val="¡À¨ª12???2?(16) "/>
      <sheetName val="¡À¨ª1DD?t2?(16)"/>
      <sheetName val="¡À¨ª12¨¦1o2?(3)"/>
      <sheetName val="¡À¨ª1¨¦¨¨¡À?2?(9)"/>
      <sheetName val="¡À¨ª1¨¦¨²2¨²2?(7)"/>
      <sheetName val="¡Á¨¹?-¡ã¨¬"/>
      <sheetName val="?¡è??¦Ì¡Á??"/>
      <sheetName val="1¨¹¨¤¨ª¡¤?¨®??¡è??"/>
      <sheetName val="1¨¬?¡§¨¦¨²2¨²3¨¦¡À??¡è??"/>
      <sheetName val="2?¡ä¡é"/>
      <sheetName val="??DT"/>
      <sheetName val="????"/>
      <sheetName val="1?¦Ì?"/>
      <sheetName val=" ?¨¹?¡ä"/>
      <sheetName val="1???"/>
      <sheetName val="???1"/>
      <sheetName val="?t???¡¥¨¬?"/>
      <sheetName val="?e?¨¬"/>
      <sheetName val="¡ã¨¹¨°?"/>
      <sheetName val="¡ã¨¹?t"/>
      <sheetName val="¡Á¨¹1???"/>
      <sheetName val="?¨¬¨°?24"/>
      <sheetName val="?¨¬¨°?12"/>
      <sheetName val="?¨¬¨°?10"/>
      <sheetName val="?????¨¬¨°?24"/>
      <sheetName val="?????¨¬¨°?12"/>
      <sheetName val="¨¦¡é?¨²??"/>
      <sheetName val="¦Ì£¤??3¨¦¡À?"/>
      <sheetName val="??¦Ì[?¡ê?¨¦??¡ê¡§¨¤?"/>
      <sheetName val="??¡Á¨¹??¨®¨°?e¨°?¡À¨ª"/>
      <sheetName val="??¨®¨°?e¨°?¡À¨ª(?¨º)"/>
      <sheetName val="??¨®¨°?e¨°?¡À¨ª(?¡Â2y"/>
      <sheetName val="¡¤??¨²¡¤???¡À¨ª¡ê¡§?¡Â2y¡ê?"/>
      <sheetName val="¡¤??¨²¡¤???¡À¨ª(?¨º)"/>
      <sheetName val="¡¤??¨²¡¤???¡À¨ª (??¡Á¨¹)"/>
      <sheetName val="?¨²¨º?¡¤???¡À¨ª"/>
      <sheetName val="?¨²¨º?¡¤???¡À¨ª(?¨º)"/>
      <sheetName val="?¨²¨º?¡¤???¡À¨ª (??¡Á¨¹)"/>
      <sheetName val="?¡¤??¡¤???¡À¨ª¡ê¡§?¡Â2y¡ê?"/>
      <sheetName val="?¡¤??¡¤???¡À¨ª(?¨º)"/>
      <sheetName val="?¡¤??¡¤???¡À¨ª(??¡Á¨¹)"/>
      <sheetName val="¡À??¨²¡¤¡é¨¦¨²"/>
      <sheetName val="11?¨¨?a¦Ì¡è"/>
      <sheetName val="13?¨¨???¡§"/>
      <sheetName val="13?¨¨¡¤???¡À¨ª"/>
      <sheetName val="13.65?¨¨???¡§"/>
      <sheetName val="13.6???¡§¡¤???¡À¨ª"/>
      <sheetName val="13.65?¨¨¨¦¨°??"/>
      <sheetName val="13.65¨¦¨°??¡¤???¡À¨ª"/>
      <sheetName val="11?¨¨?¨¦??"/>
      <sheetName val="?¨ª?¨¬1y??¡¤???"/>
      <sheetName val="D???¡¤???¡À¨ª"/>
      <sheetName val="?e?¨¬?o??¦Ì?"/>
      <sheetName val="?e?¨¬?¨®??"/>
      <sheetName val="??¡Á¨¹¡À¨ª"/>
      <sheetName val="?o??¦Ì?¡À?¡¤Y "/>
      <sheetName val="10.5?¨¨3¨¦¡À?¡À¨ª"/>
      <sheetName val="11?¨¨??3¨¦¡À?¡À¨ª"/>
      <sheetName val="11?¨¨??¨¬?3¨¦¡À?¡À¨ª"/>
      <sheetName val="???¡§?¨¦3¨¦¡À?¡À¨ª"/>
      <sheetName val="?a¦Ì¡è3¨¦¡À?¡À¨ª"/>
      <sheetName val="11?¨¨¨¦¨°???¨º3¨¦¡À?¡À¨ª"/>
      <sheetName val="???¡¤?¡§¨¢?"/>
      <sheetName val="???¡¤?o??¦Ì?"/>
      <sheetName val="???¡¤????¨¦¨¬¡À¨º"/>
      <sheetName val="???¡§¡¤???¡À¨ª"/>
      <sheetName val="???¡§?¨¦¡¤???¡À¨ª"/>
      <sheetName val="¨¦¨°???¨º¡¤???¡À¨ª"/>
      <sheetName val="?a¦Ì¡è¡¤???"/>
      <sheetName val="¨ª¡ã??15L"/>
      <sheetName val="¨ª¡ã??20L"/>
      <sheetName val="¨ª¡ã??30L"/>
      <sheetName val="¨ª¡ã??10L"/>
      <sheetName val="¨ª¡ã??5L"/>
      <sheetName val="¨ª¡ã??20L (??) "/>
      <sheetName val="¨ª¡ã??30L (??)  "/>
      <sheetName val="¨ª¡ã??15L(?a¡ê?"/>
      <sheetName val="¨ª¡ã??20L¡ê¡§?a¡ê?"/>
      <sheetName val="¨ª¡ã??30L¡ê¡§?a¡ê?"/>
      <sheetName val="¨ª¡ã??20L(???¡§?¨¦¡ê?"/>
      <sheetName val="???¡§¡¤???¡À¨ª "/>
      <sheetName val="¨ª¡ã??8L"/>
      <sheetName val="¨¦¨°???¨º¡¤???¡À¨ª  "/>
      <sheetName val="¨ª¡ã??20L(¨¦¨°???¨º¡ê?   "/>
      <sheetName val="¨ª¡ã??15L(¨¦¨°???¨º¡ê?  "/>
      <sheetName val="¡À¨ª0"/>
      <sheetName val="¡À¨ª0¡¤???1¡À¨ª"/>
      <sheetName val="¡À¨ª0¡¤???2¡À¨ª"/>
      <sheetName val="????2???D??¡é¡À¨ª"/>
      <sheetName val="¡À¨ª1¡¤???"/>
      <sheetName val="¡À¨ª2¡¤???"/>
      <sheetName val="¡À¨ª3¡¤???"/>
      <sheetName val="¡À¨ª4¡¤???"/>
      <sheetName val="¡À¨ª5¡¤???"/>
      <sheetName val="¡À¨ª6¡¤???"/>
      <sheetName val="¡À¨ª7¡¤???"/>
      <sheetName val="¡À¨ª8¡¤???"/>
      <sheetName val="¡À¨ª9¡¤???"/>
      <sheetName val="¡À¨ª10¡¤???"/>
      <sheetName val="¡À¨ª11¡¤???"/>
      <sheetName val="¡À¨ª12¡¤???"/>
      <sheetName val="¡À¨ª13¡¤???"/>
      <sheetName val="¡À¨ª14¡¤???"/>
      <sheetName val="¡À¨ª15"/>
      <sheetName val="¡À¨ª15¡¤???"/>
      <sheetName val="¡¤??¨²-¨¨y?¨º"/>
      <sheetName val="¡¤??¨²?¡è??¦Ì¡Á??"/>
      <sheetName val="¡¤??¨²-2003"/>
      <sheetName val="¡¤??¨²-?¨º?¨¨"/>
      <sheetName val="?¡ì¨¦y¡¤?¨®?¡À¨¨??¡À¨ª"/>
      <sheetName val="?¡è???????¦Ì?¡Â"/>
      <sheetName val="??¡À¨ª-??¡¤?"/>
      <sheetName val="??¡À¨ª-2?¡ä¡é"/>
      <sheetName val="??¡À¨ª-DT¨¤¨ª"/>
      <sheetName val="??¡À¨ª-?¨²??¨¢?"/>
      <sheetName val="??¡À¨ª-¨¤¨ª??¡¤?"/>
      <sheetName val="??¡À¡§-¡À¨ª1-¨¨?¨ºy¨ª3??"/>
      <sheetName val="¡§-¡À¨ª5-?¡À1¡è?¨´¡À?D??¡é¨ª3??"/>
      <sheetName val="??礫剑干啤（累"/>
      <sheetName val="会计科目"/>
      <sheetName val="SW-TEO"/>
      <sheetName val="B"/>
      <sheetName val="dm"/>
      <sheetName val="???¡¤?¡§¨_x0005_"/>
      <sheetName val="外销样表"/>
      <sheetName val="PIT"/>
      <sheetName val="Links"/>
      <sheetName val="Lead"/>
      <sheetName val="Breakdown-Intrim"/>
      <sheetName val="11?¨¨¨¦¨°???¨º3_x0005_"/>
      <sheetName val="11?¨¨¨¦¨°???¨º3¨¦¡À԰"/>
      <sheetName val="ÀûÈóÔ­±¨"/>
      <sheetName val="#REF!"/>
      <sheetName val="?譎ᨪ԰"/>
      <sheetName val="?Վ"/>
      <sheetName val="11?¨¨¨¦¨°???¨º3¨¦헾】_x0005_"/>
      <sheetName val="11?¨¨¨¦헾】_x0005_"/>
      <sheetName val="11?︀ᇕ԰"/>
      <sheetName val="11?¨¨¨¦壒〚_x0005_"/>
      <sheetName val="11?԰"/>
      <sheetName val="11?¨¨¨¦_x0005_"/>
      <sheetName val="11?¨¨¨¦헾】_x0005_"/>
      <sheetName val="Main"/>
      <sheetName val="Erection"/>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refreshError="1"/>
      <sheetData sheetId="117" refreshError="1"/>
      <sheetData sheetId="118" refreshError="1"/>
      <sheetData sheetId="119" refreshError="1"/>
      <sheetData sheetId="120" refreshError="1"/>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sheetData sheetId="527" refreshError="1"/>
      <sheetData sheetId="528" refreshError="1"/>
      <sheetData sheetId="529" refreshError="1"/>
      <sheetData sheetId="530" refreshError="1"/>
      <sheetData sheetId="53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Toolbox"/>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2.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4.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5.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7.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9.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10.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11.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12.xml"/></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3.xml"/></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4.xml"/></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5.xml"/></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6.xml"/></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7.xml"/></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8.xml"/></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9.xml"/></Relationships>
</file>

<file path=xl/worksheets/_rels/sheet47.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20.xml"/></Relationships>
</file>

<file path=xl/worksheets/_rels/sheet48.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21.xml"/></Relationships>
</file>

<file path=xl/worksheets/_rels/sheet52.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22.xml"/></Relationships>
</file>

<file path=xl/worksheets/_rels/sheet53.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3.xml"/></Relationships>
</file>

<file path=xl/worksheets/_rels/sheet54.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4.xml"/></Relationships>
</file>

<file path=xl/worksheets/_rels/sheet56.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comments" Target="../comments25.xml"/></Relationships>
</file>

<file path=xl/worksheets/_rels/sheet58.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comments" Target="../comments26.xml"/></Relationships>
</file>

<file path=xl/worksheets/_rels/sheet60.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comments" Target="../comments27.xml"/></Relationships>
</file>

<file path=xl/worksheets/_rels/sheet61.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comments" Target="../comments28.xml"/></Relationships>
</file>

<file path=xl/worksheets/_rels/sheet62.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comments" Target="../comments29.xml"/></Relationships>
</file>

<file path=xl/worksheets/_rels/sheet64.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comments" Target="../comments30.xml"/></Relationships>
</file>

<file path=xl/worksheets/_rels/sheet65.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comments" Target="../comments31.xml"/></Relationships>
</file>

<file path=xl/worksheets/_rels/sheet66.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comments" Target="../comments32.xml"/></Relationships>
</file>

<file path=xl/worksheets/_rels/sheet67.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comments" Target="../comments33.xml"/></Relationships>
</file>

<file path=xl/worksheets/_rels/sheet68.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comments" Target="../comments34.xml"/></Relationships>
</file>

<file path=xl/worksheets/_rels/sheet69.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comments" Target="../comments35.xml"/></Relationships>
</file>

<file path=xl/worksheets/_rels/sheet71.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comments" Target="../comments36.xml"/></Relationships>
</file>

<file path=xl/worksheets/_rels/sheet73.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comments" Target="../comments37.xml"/></Relationships>
</file>

<file path=xl/worksheets/_rels/sheet74.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comments" Target="../comments38.xml"/></Relationships>
</file>

<file path=xl/worksheets/_rels/sheet75.xml.rels><?xml version="1.0" encoding="UTF-8" standalone="yes"?>
<Relationships xmlns="http://schemas.openxmlformats.org/package/2006/relationships"><Relationship Id="rId2" Type="http://schemas.openxmlformats.org/officeDocument/2006/relationships/vmlDrawing" Target="../drawings/vmlDrawing41.vml"/><Relationship Id="rId1" Type="http://schemas.openxmlformats.org/officeDocument/2006/relationships/comments" Target="../comments39.xml"/></Relationships>
</file>

<file path=xl/worksheets/_rels/sheet76.xml.rels><?xml version="1.0" encoding="UTF-8" standalone="yes"?>
<Relationships xmlns="http://schemas.openxmlformats.org/package/2006/relationships"><Relationship Id="rId2" Type="http://schemas.openxmlformats.org/officeDocument/2006/relationships/vmlDrawing" Target="../drawings/vmlDrawing42.vml"/><Relationship Id="rId1" Type="http://schemas.openxmlformats.org/officeDocument/2006/relationships/comments" Target="../comments40.xml"/></Relationships>
</file>

<file path=xl/worksheets/_rels/sheet77.xml.rels><?xml version="1.0" encoding="UTF-8" standalone="yes"?>
<Relationships xmlns="http://schemas.openxmlformats.org/package/2006/relationships"><Relationship Id="rId2" Type="http://schemas.openxmlformats.org/officeDocument/2006/relationships/vmlDrawing" Target="../drawings/vmlDrawing43.vml"/><Relationship Id="rId1" Type="http://schemas.openxmlformats.org/officeDocument/2006/relationships/comments" Target="../comments41.xml"/></Relationships>
</file>

<file path=xl/worksheets/_rels/sheet78.xml.rels><?xml version="1.0" encoding="UTF-8" standalone="yes"?>
<Relationships xmlns="http://schemas.openxmlformats.org/package/2006/relationships"><Relationship Id="rId2" Type="http://schemas.openxmlformats.org/officeDocument/2006/relationships/vmlDrawing" Target="../drawings/vmlDrawing44.vml"/><Relationship Id="rId1" Type="http://schemas.openxmlformats.org/officeDocument/2006/relationships/comments" Target="../comments42.xml"/></Relationships>
</file>

<file path=xl/worksheets/_rels/sheet79.xml.rels><?xml version="1.0" encoding="UTF-8" standalone="yes"?>
<Relationships xmlns="http://schemas.openxmlformats.org/package/2006/relationships"><Relationship Id="rId2" Type="http://schemas.openxmlformats.org/officeDocument/2006/relationships/vmlDrawing" Target="../drawings/vmlDrawing45.vml"/><Relationship Id="rId1" Type="http://schemas.openxmlformats.org/officeDocument/2006/relationships/comments" Target="../comments43.xml"/></Relationships>
</file>

<file path=xl/worksheets/_rels/sheet80.xml.rels><?xml version="1.0" encoding="UTF-8" standalone="yes"?>
<Relationships xmlns="http://schemas.openxmlformats.org/package/2006/relationships"><Relationship Id="rId2" Type="http://schemas.openxmlformats.org/officeDocument/2006/relationships/vmlDrawing" Target="../drawings/vmlDrawing46.vml"/><Relationship Id="rId1" Type="http://schemas.openxmlformats.org/officeDocument/2006/relationships/comments" Target="../comments44.xml"/></Relationships>
</file>

<file path=xl/worksheets/_rels/sheet81.xml.rels><?xml version="1.0" encoding="UTF-8" standalone="yes"?>
<Relationships xmlns="http://schemas.openxmlformats.org/package/2006/relationships"><Relationship Id="rId2" Type="http://schemas.openxmlformats.org/officeDocument/2006/relationships/vmlDrawing" Target="../drawings/vmlDrawing47.vml"/><Relationship Id="rId1" Type="http://schemas.openxmlformats.org/officeDocument/2006/relationships/comments" Target="../comments45.xml"/></Relationships>
</file>

<file path=xl/worksheets/_rels/sheet82.xml.rels><?xml version="1.0" encoding="UTF-8" standalone="yes"?>
<Relationships xmlns="http://schemas.openxmlformats.org/package/2006/relationships"><Relationship Id="rId2" Type="http://schemas.openxmlformats.org/officeDocument/2006/relationships/vmlDrawing" Target="../drawings/vmlDrawing48.vml"/><Relationship Id="rId1" Type="http://schemas.openxmlformats.org/officeDocument/2006/relationships/comments" Target="../comments46.xml"/></Relationships>
</file>

<file path=xl/worksheets/_rels/sheet83.xml.rels><?xml version="1.0" encoding="UTF-8" standalone="yes"?>
<Relationships xmlns="http://schemas.openxmlformats.org/package/2006/relationships"><Relationship Id="rId2" Type="http://schemas.openxmlformats.org/officeDocument/2006/relationships/vmlDrawing" Target="../drawings/vmlDrawing49.vml"/><Relationship Id="rId1" Type="http://schemas.openxmlformats.org/officeDocument/2006/relationships/comments" Target="../comments47.xml"/></Relationships>
</file>

<file path=xl/worksheets/_rels/sheet86.xml.rels><?xml version="1.0" encoding="UTF-8" standalone="yes"?>
<Relationships xmlns="http://schemas.openxmlformats.org/package/2006/relationships"><Relationship Id="rId2" Type="http://schemas.openxmlformats.org/officeDocument/2006/relationships/vmlDrawing" Target="../drawings/vmlDrawing50.vml"/><Relationship Id="rId1" Type="http://schemas.openxmlformats.org/officeDocument/2006/relationships/comments" Target="../comments48.xml"/></Relationships>
</file>

<file path=xl/worksheets/_rels/sheet88.xml.rels><?xml version="1.0" encoding="UTF-8" standalone="yes"?>
<Relationships xmlns="http://schemas.openxmlformats.org/package/2006/relationships"><Relationship Id="rId2" Type="http://schemas.openxmlformats.org/officeDocument/2006/relationships/vmlDrawing" Target="../drawings/vmlDrawing51.vml"/><Relationship Id="rId1" Type="http://schemas.openxmlformats.org/officeDocument/2006/relationships/comments" Target="../comments49.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61"/>
  <sheetViews>
    <sheetView workbookViewId="0">
      <selection activeCell="G12" sqref="G12"/>
    </sheetView>
  </sheetViews>
  <sheetFormatPr defaultColWidth="9" defaultRowHeight="15.75"/>
  <cols>
    <col min="1" max="1" width="2" style="915" customWidth="1"/>
    <col min="2" max="2" width="3.25" style="915" customWidth="1"/>
    <col min="3" max="3" width="3.375" style="915" customWidth="1"/>
    <col min="4" max="4" width="10.375" style="915" customWidth="1"/>
    <col min="5" max="5" width="3.25" style="915" customWidth="1"/>
    <col min="6" max="6" width="5.25" style="915" customWidth="1"/>
    <col min="7" max="7" width="3.375" style="915" customWidth="1"/>
    <col min="8" max="8" width="3.125" style="915" customWidth="1"/>
    <col min="9" max="9" width="3.375" style="915" customWidth="1"/>
    <col min="10" max="10" width="3.125" style="915" customWidth="1"/>
    <col min="11" max="11" width="3.375" style="915" customWidth="1"/>
    <col min="12" max="12" width="6.25" style="915" customWidth="1"/>
    <col min="13" max="13" width="15.5" style="915" customWidth="1"/>
    <col min="14" max="14" width="3.125" style="915" customWidth="1"/>
    <col min="15" max="15" width="3.25" style="915" customWidth="1"/>
    <col min="16" max="16" width="4.25" style="915" customWidth="1"/>
    <col min="17" max="17" width="9" style="915"/>
    <col min="18" max="18" width="8.75" style="915" customWidth="1"/>
    <col min="19" max="16384" width="9" style="915"/>
  </cols>
  <sheetData>
    <row r="1" s="911" customFormat="1" ht="20.25" customHeight="1" spans="1:17">
      <c r="A1" s="916"/>
      <c r="B1" s="917" t="s">
        <v>0</v>
      </c>
      <c r="C1" s="917"/>
      <c r="D1" s="918"/>
      <c r="E1" s="918"/>
      <c r="F1" s="918"/>
      <c r="G1" s="918"/>
      <c r="H1" s="918"/>
      <c r="I1" s="918"/>
      <c r="J1" s="918"/>
      <c r="K1" s="918"/>
      <c r="L1" s="918"/>
      <c r="M1" s="918"/>
      <c r="N1" s="918"/>
      <c r="O1" s="918"/>
      <c r="P1" s="919"/>
      <c r="Q1" s="1001"/>
    </row>
    <row r="2" ht="18" customHeight="1" spans="1:21">
      <c r="A2" s="919"/>
      <c r="B2" s="920"/>
      <c r="C2" s="921"/>
      <c r="D2" s="921"/>
      <c r="E2" s="921"/>
      <c r="F2" s="921"/>
      <c r="G2" s="921"/>
      <c r="H2" s="921"/>
      <c r="I2" s="921"/>
      <c r="J2" s="921"/>
      <c r="K2" s="921"/>
      <c r="L2" s="921"/>
      <c r="M2" s="921"/>
      <c r="N2" s="921"/>
      <c r="O2" s="974"/>
      <c r="P2" s="975"/>
      <c r="Q2" s="1002"/>
      <c r="R2" s="911"/>
      <c r="S2" s="911"/>
      <c r="T2" s="911"/>
      <c r="U2" s="911"/>
    </row>
    <row r="3" ht="30.75" hidden="1" customHeight="1" spans="1:21">
      <c r="A3" s="922"/>
      <c r="B3" s="923"/>
      <c r="C3" s="924"/>
      <c r="D3" s="925"/>
      <c r="E3" s="925"/>
      <c r="F3" s="925"/>
      <c r="G3" s="925"/>
      <c r="H3" s="925"/>
      <c r="I3" s="925"/>
      <c r="J3" s="925"/>
      <c r="K3" s="925"/>
      <c r="L3" s="925"/>
      <c r="M3" s="925"/>
      <c r="N3" s="976"/>
      <c r="O3" s="977"/>
      <c r="P3" s="978"/>
      <c r="Q3" s="1002"/>
      <c r="R3" s="911"/>
      <c r="S3" s="911"/>
      <c r="T3" s="911"/>
      <c r="U3" s="911"/>
    </row>
    <row r="4" s="912" customFormat="1" ht="30" customHeight="1" spans="1:21">
      <c r="A4" s="926"/>
      <c r="B4" s="923"/>
      <c r="C4" s="927" t="s">
        <v>1</v>
      </c>
      <c r="D4" s="928"/>
      <c r="E4" s="928"/>
      <c r="F4" s="928"/>
      <c r="G4" s="928"/>
      <c r="H4" s="928"/>
      <c r="I4" s="928"/>
      <c r="J4" s="928"/>
      <c r="K4" s="928"/>
      <c r="L4" s="928"/>
      <c r="M4" s="928"/>
      <c r="N4" s="979"/>
      <c r="O4" s="977"/>
      <c r="P4" s="980"/>
      <c r="Q4" s="1003"/>
      <c r="R4" s="1004"/>
      <c r="S4" s="1004"/>
      <c r="T4" s="1004"/>
      <c r="U4" s="1004"/>
    </row>
    <row r="5" s="913" customFormat="1" ht="21.75" customHeight="1" spans="1:21">
      <c r="A5" s="929"/>
      <c r="B5" s="923"/>
      <c r="C5" s="930"/>
      <c r="D5" s="931" t="s">
        <v>2</v>
      </c>
      <c r="E5" s="931"/>
      <c r="F5" s="931"/>
      <c r="G5" s="931"/>
      <c r="H5" s="931"/>
      <c r="I5" s="931"/>
      <c r="J5" s="931"/>
      <c r="K5" s="931"/>
      <c r="L5" s="931"/>
      <c r="M5" s="931"/>
      <c r="N5" s="981"/>
      <c r="O5" s="977"/>
      <c r="P5" s="982"/>
      <c r="Q5" s="1005"/>
      <c r="R5" s="1006"/>
      <c r="S5" s="1006"/>
      <c r="T5" s="1006"/>
      <c r="U5" s="1006"/>
    </row>
    <row r="6" ht="6" hidden="1" customHeight="1" spans="1:21">
      <c r="A6" s="932"/>
      <c r="B6" s="923"/>
      <c r="C6" s="930"/>
      <c r="D6" s="933"/>
      <c r="E6" s="933"/>
      <c r="F6" s="933"/>
      <c r="G6" s="933"/>
      <c r="H6" s="933"/>
      <c r="I6" s="933"/>
      <c r="J6" s="933"/>
      <c r="K6" s="933"/>
      <c r="L6" s="933"/>
      <c r="M6" s="933"/>
      <c r="N6" s="981"/>
      <c r="O6" s="977"/>
      <c r="P6" s="978"/>
      <c r="Q6" s="1002"/>
      <c r="R6" s="911"/>
      <c r="S6" s="911"/>
      <c r="T6" s="911"/>
      <c r="U6" s="911"/>
    </row>
    <row r="7" s="914" customFormat="1" ht="20.25" customHeight="1" spans="1:21">
      <c r="A7" s="934"/>
      <c r="B7" s="923"/>
      <c r="C7" s="930"/>
      <c r="D7" s="935" t="s">
        <v>3</v>
      </c>
      <c r="E7" s="936"/>
      <c r="F7" s="937" t="s">
        <v>4</v>
      </c>
      <c r="G7" s="938"/>
      <c r="H7" s="938"/>
      <c r="I7" s="938"/>
      <c r="J7" s="938"/>
      <c r="K7" s="938"/>
      <c r="L7" s="938"/>
      <c r="M7" s="983"/>
      <c r="N7" s="981"/>
      <c r="O7" s="977"/>
      <c r="P7" s="984"/>
      <c r="Q7" s="1007" t="s">
        <v>5</v>
      </c>
      <c r="R7" s="1008"/>
      <c r="S7" s="1008"/>
      <c r="T7" s="1008"/>
      <c r="U7" s="1008"/>
    </row>
    <row r="8" s="914" customFormat="1" ht="9" customHeight="1" spans="1:21">
      <c r="A8" s="934"/>
      <c r="B8" s="923"/>
      <c r="C8" s="930"/>
      <c r="D8" s="939"/>
      <c r="E8" s="940"/>
      <c r="F8" s="940"/>
      <c r="G8" s="940"/>
      <c r="H8" s="940"/>
      <c r="I8" s="940"/>
      <c r="J8" s="940"/>
      <c r="K8" s="940"/>
      <c r="L8" s="940"/>
      <c r="M8" s="985"/>
      <c r="N8" s="981"/>
      <c r="O8" s="977"/>
      <c r="P8" s="984"/>
      <c r="Q8" s="1009"/>
      <c r="R8" s="1008"/>
      <c r="S8" s="1008"/>
      <c r="T8" s="1008"/>
      <c r="U8" s="1008"/>
    </row>
    <row r="9" s="914" customFormat="1" ht="20.25" customHeight="1" spans="1:21">
      <c r="A9" s="934"/>
      <c r="B9" s="923"/>
      <c r="C9" s="930"/>
      <c r="D9" s="941" t="s">
        <v>6</v>
      </c>
      <c r="E9" s="942"/>
      <c r="F9" s="943" t="s">
        <v>7</v>
      </c>
      <c r="G9" s="944" t="s">
        <v>8</v>
      </c>
      <c r="H9" s="943" t="s">
        <v>9</v>
      </c>
      <c r="I9" s="944" t="s">
        <v>10</v>
      </c>
      <c r="J9" s="943" t="s">
        <v>11</v>
      </c>
      <c r="K9" s="944" t="s">
        <v>12</v>
      </c>
      <c r="L9" s="986"/>
      <c r="M9" s="987"/>
      <c r="N9" s="981"/>
      <c r="O9" s="977"/>
      <c r="P9" s="984"/>
      <c r="Q9" s="1009"/>
      <c r="R9" s="1008"/>
      <c r="S9" s="1008"/>
      <c r="T9" s="1008"/>
      <c r="U9" s="1008"/>
    </row>
    <row r="10" s="914" customFormat="1" ht="9" customHeight="1" spans="1:21">
      <c r="A10" s="934"/>
      <c r="B10" s="923"/>
      <c r="C10" s="930"/>
      <c r="D10" s="945"/>
      <c r="E10" s="946"/>
      <c r="F10" s="947"/>
      <c r="G10" s="947"/>
      <c r="H10" s="947"/>
      <c r="I10" s="947"/>
      <c r="J10" s="947"/>
      <c r="K10" s="947"/>
      <c r="L10" s="946"/>
      <c r="M10" s="988"/>
      <c r="N10" s="981"/>
      <c r="O10" s="977"/>
      <c r="P10" s="984"/>
      <c r="Q10" s="1009"/>
      <c r="R10" s="1008"/>
      <c r="S10" s="1008"/>
      <c r="T10" s="1008"/>
      <c r="U10" s="1008"/>
    </row>
    <row r="11" s="914" customFormat="1" ht="20.25" customHeight="1" spans="1:21">
      <c r="A11" s="934"/>
      <c r="B11" s="923"/>
      <c r="C11" s="930"/>
      <c r="D11" s="948" t="s">
        <v>13</v>
      </c>
      <c r="E11" s="949"/>
      <c r="F11" s="949"/>
      <c r="G11" s="950" t="s">
        <v>14</v>
      </c>
      <c r="H11" s="949"/>
      <c r="I11" s="949"/>
      <c r="J11" s="949"/>
      <c r="K11" s="949"/>
      <c r="L11" s="949"/>
      <c r="M11" s="989"/>
      <c r="N11" s="981"/>
      <c r="O11" s="977"/>
      <c r="P11" s="984"/>
      <c r="Q11" s="1009" t="s">
        <v>15</v>
      </c>
      <c r="R11" s="1008"/>
      <c r="S11" s="1008"/>
      <c r="T11" s="1008"/>
      <c r="U11" s="1008"/>
    </row>
    <row r="12" s="914" customFormat="1" ht="9" customHeight="1" spans="1:21">
      <c r="A12" s="934"/>
      <c r="B12" s="923"/>
      <c r="C12" s="930"/>
      <c r="D12" s="951"/>
      <c r="E12" s="952"/>
      <c r="F12" s="952"/>
      <c r="G12" s="952"/>
      <c r="H12" s="952"/>
      <c r="I12" s="952"/>
      <c r="J12" s="952"/>
      <c r="K12" s="952"/>
      <c r="L12" s="952"/>
      <c r="M12" s="990"/>
      <c r="N12" s="981"/>
      <c r="O12" s="977"/>
      <c r="P12" s="984"/>
      <c r="Q12" s="1010"/>
      <c r="R12" s="1008"/>
      <c r="S12" s="1008"/>
      <c r="T12" s="1008"/>
      <c r="U12" s="1008"/>
    </row>
    <row r="13" s="914" customFormat="1" ht="20.25" customHeight="1" spans="1:21">
      <c r="A13" s="934"/>
      <c r="B13" s="923"/>
      <c r="C13" s="930"/>
      <c r="D13" s="953" t="s">
        <v>16</v>
      </c>
      <c r="E13" s="954"/>
      <c r="F13" s="955" t="s">
        <v>7</v>
      </c>
      <c r="G13" s="956" t="s">
        <v>8</v>
      </c>
      <c r="H13" s="955" t="s">
        <v>9</v>
      </c>
      <c r="I13" s="956" t="s">
        <v>10</v>
      </c>
      <c r="J13" s="955" t="s">
        <v>11</v>
      </c>
      <c r="K13" s="956" t="s">
        <v>12</v>
      </c>
      <c r="L13" s="991"/>
      <c r="M13" s="992"/>
      <c r="N13" s="981"/>
      <c r="O13" s="977"/>
      <c r="P13" s="984"/>
      <c r="Q13" s="1010"/>
      <c r="R13" s="1008"/>
      <c r="S13" s="1008"/>
      <c r="T13" s="1008"/>
      <c r="U13" s="1008"/>
    </row>
    <row r="14" s="914" customFormat="1" ht="9" customHeight="1" spans="1:21">
      <c r="A14" s="934"/>
      <c r="B14" s="923"/>
      <c r="C14" s="930"/>
      <c r="D14" s="957"/>
      <c r="E14" s="957"/>
      <c r="F14" s="957"/>
      <c r="G14" s="957"/>
      <c r="H14" s="957"/>
      <c r="I14" s="957"/>
      <c r="J14" s="957"/>
      <c r="K14" s="957"/>
      <c r="L14" s="957"/>
      <c r="M14" s="957"/>
      <c r="N14" s="981"/>
      <c r="O14" s="977"/>
      <c r="P14" s="984"/>
      <c r="Q14" s="1011"/>
      <c r="R14" s="1008"/>
      <c r="S14" s="1008"/>
      <c r="T14" s="1008"/>
      <c r="U14" s="1008"/>
    </row>
    <row r="15" s="914" customFormat="1" ht="22.5" customHeight="1" spans="1:21">
      <c r="A15" s="934"/>
      <c r="B15" s="923"/>
      <c r="C15" s="930"/>
      <c r="D15" s="958" t="s">
        <v>17</v>
      </c>
      <c r="E15" s="958"/>
      <c r="F15" s="958"/>
      <c r="G15" s="958"/>
      <c r="H15" s="958"/>
      <c r="I15" s="958"/>
      <c r="J15" s="958"/>
      <c r="K15" s="958"/>
      <c r="L15" s="958"/>
      <c r="M15" s="958"/>
      <c r="N15" s="981"/>
      <c r="O15" s="977"/>
      <c r="P15" s="984"/>
      <c r="Q15" s="1011"/>
      <c r="R15" s="1008"/>
      <c r="S15" s="1008"/>
      <c r="T15" s="1008"/>
      <c r="U15" s="1008"/>
    </row>
    <row r="16" s="914" customFormat="1" ht="20.25" customHeight="1" spans="1:21">
      <c r="A16" s="934"/>
      <c r="B16" s="923"/>
      <c r="C16" s="930"/>
      <c r="D16" s="959" t="s">
        <v>18</v>
      </c>
      <c r="E16" s="960"/>
      <c r="F16" s="937"/>
      <c r="G16" s="961"/>
      <c r="H16" s="961"/>
      <c r="I16" s="961"/>
      <c r="J16" s="961"/>
      <c r="K16" s="961"/>
      <c r="L16" s="961"/>
      <c r="M16" s="993"/>
      <c r="N16" s="981"/>
      <c r="O16" s="977"/>
      <c r="P16" s="984"/>
      <c r="Q16" s="1011"/>
      <c r="R16" s="1008"/>
      <c r="S16" s="1008"/>
      <c r="T16" s="1008"/>
      <c r="U16" s="1008"/>
    </row>
    <row r="17" s="914" customFormat="1" ht="9.75" customHeight="1" spans="1:21">
      <c r="A17" s="934"/>
      <c r="B17" s="923"/>
      <c r="C17" s="930"/>
      <c r="D17" s="962"/>
      <c r="E17" s="963"/>
      <c r="F17" s="963"/>
      <c r="G17" s="963"/>
      <c r="H17" s="963"/>
      <c r="I17" s="963"/>
      <c r="J17" s="963"/>
      <c r="K17" s="963"/>
      <c r="L17" s="963"/>
      <c r="M17" s="994"/>
      <c r="N17" s="981"/>
      <c r="O17" s="977"/>
      <c r="P17" s="984"/>
      <c r="Q17" s="1011"/>
      <c r="R17" s="1008"/>
      <c r="S17" s="1008"/>
      <c r="T17" s="1008"/>
      <c r="U17" s="1008"/>
    </row>
    <row r="18" s="914" customFormat="1" ht="20.25" customHeight="1" spans="1:21">
      <c r="A18" s="934"/>
      <c r="B18" s="923"/>
      <c r="C18" s="930"/>
      <c r="D18" s="964" t="s">
        <v>19</v>
      </c>
      <c r="E18" s="965"/>
      <c r="F18" s="965"/>
      <c r="G18" s="950"/>
      <c r="H18" s="950"/>
      <c r="I18" s="950"/>
      <c r="J18" s="950"/>
      <c r="K18" s="950"/>
      <c r="L18" s="950"/>
      <c r="M18" s="995"/>
      <c r="N18" s="981"/>
      <c r="O18" s="977"/>
      <c r="P18" s="984"/>
      <c r="Q18" s="1011"/>
      <c r="R18" s="1008"/>
      <c r="S18" s="1008"/>
      <c r="T18" s="1008"/>
      <c r="U18" s="1008"/>
    </row>
    <row r="19" s="914" customFormat="1" ht="9.75" customHeight="1" spans="1:21">
      <c r="A19" s="934"/>
      <c r="B19" s="923"/>
      <c r="C19" s="930"/>
      <c r="D19" s="962"/>
      <c r="E19" s="963"/>
      <c r="F19" s="963"/>
      <c r="G19" s="963"/>
      <c r="H19" s="963"/>
      <c r="I19" s="963"/>
      <c r="J19" s="963"/>
      <c r="K19" s="963"/>
      <c r="L19" s="963"/>
      <c r="M19" s="994"/>
      <c r="N19" s="981"/>
      <c r="O19" s="977"/>
      <c r="P19" s="984"/>
      <c r="Q19" s="1011"/>
      <c r="R19" s="1008"/>
      <c r="S19" s="1008"/>
      <c r="T19" s="1008"/>
      <c r="U19" s="1008"/>
    </row>
    <row r="20" s="914" customFormat="1" ht="20.25" customHeight="1" spans="1:21">
      <c r="A20" s="934"/>
      <c r="B20" s="923"/>
      <c r="C20" s="930"/>
      <c r="D20" s="964" t="s">
        <v>20</v>
      </c>
      <c r="E20" s="965"/>
      <c r="F20" s="965"/>
      <c r="G20" s="950"/>
      <c r="H20" s="950"/>
      <c r="I20" s="950"/>
      <c r="J20" s="950"/>
      <c r="K20" s="950"/>
      <c r="L20" s="950"/>
      <c r="M20" s="995"/>
      <c r="N20" s="981"/>
      <c r="O20" s="977"/>
      <c r="P20" s="984"/>
      <c r="Q20" s="1011"/>
      <c r="R20" s="1008"/>
      <c r="S20" s="1008"/>
      <c r="T20" s="1008"/>
      <c r="U20" s="1008"/>
    </row>
    <row r="21" s="914" customFormat="1" ht="9" customHeight="1" spans="1:21">
      <c r="A21" s="934"/>
      <c r="B21" s="923"/>
      <c r="C21" s="930"/>
      <c r="D21" s="962"/>
      <c r="E21" s="963"/>
      <c r="F21" s="963"/>
      <c r="G21" s="963"/>
      <c r="H21" s="963"/>
      <c r="I21" s="963"/>
      <c r="J21" s="963"/>
      <c r="K21" s="963"/>
      <c r="L21" s="963"/>
      <c r="M21" s="994"/>
      <c r="N21" s="981"/>
      <c r="O21" s="977"/>
      <c r="P21" s="984"/>
      <c r="Q21" s="1011"/>
      <c r="R21" s="1008"/>
      <c r="S21" s="1008"/>
      <c r="T21" s="1008"/>
      <c r="U21" s="1008"/>
    </row>
    <row r="22" s="914" customFormat="1" ht="20.25" customHeight="1" spans="1:21">
      <c r="A22" s="934"/>
      <c r="B22" s="923"/>
      <c r="C22" s="930"/>
      <c r="D22" s="964" t="s">
        <v>21</v>
      </c>
      <c r="E22" s="965"/>
      <c r="F22" s="965"/>
      <c r="G22" s="950"/>
      <c r="H22" s="950"/>
      <c r="I22" s="950"/>
      <c r="J22" s="950"/>
      <c r="K22" s="950"/>
      <c r="L22" s="950"/>
      <c r="M22" s="995"/>
      <c r="N22" s="981"/>
      <c r="O22" s="977"/>
      <c r="P22" s="984"/>
      <c r="Q22" s="1011"/>
      <c r="R22" s="1008"/>
      <c r="S22" s="1008"/>
      <c r="T22" s="1008"/>
      <c r="U22" s="1008"/>
    </row>
    <row r="23" s="914" customFormat="1" ht="9" customHeight="1" spans="1:21">
      <c r="A23" s="934"/>
      <c r="B23" s="923"/>
      <c r="C23" s="930"/>
      <c r="D23" s="962"/>
      <c r="E23" s="963"/>
      <c r="F23" s="963"/>
      <c r="G23" s="963"/>
      <c r="H23" s="963"/>
      <c r="I23" s="963"/>
      <c r="J23" s="963"/>
      <c r="K23" s="963"/>
      <c r="L23" s="963"/>
      <c r="M23" s="994"/>
      <c r="N23" s="981"/>
      <c r="O23" s="977"/>
      <c r="P23" s="984"/>
      <c r="Q23" s="1011"/>
      <c r="R23" s="1008"/>
      <c r="S23" s="1008"/>
      <c r="T23" s="1008"/>
      <c r="U23" s="1008"/>
    </row>
    <row r="24" s="914" customFormat="1" ht="20.25" customHeight="1" spans="1:21">
      <c r="A24" s="934"/>
      <c r="B24" s="923"/>
      <c r="C24" s="930"/>
      <c r="D24" s="964" t="s">
        <v>22</v>
      </c>
      <c r="E24" s="965"/>
      <c r="F24" s="965"/>
      <c r="G24" s="950"/>
      <c r="H24" s="950"/>
      <c r="I24" s="950"/>
      <c r="J24" s="950"/>
      <c r="K24" s="950"/>
      <c r="L24" s="950"/>
      <c r="M24" s="995"/>
      <c r="N24" s="981"/>
      <c r="O24" s="977"/>
      <c r="P24" s="984"/>
      <c r="Q24" s="1011"/>
      <c r="R24" s="1008"/>
      <c r="S24" s="1008"/>
      <c r="T24" s="1008"/>
      <c r="U24" s="1008"/>
    </row>
    <row r="25" s="914" customFormat="1" ht="9.75" customHeight="1" spans="1:21">
      <c r="A25" s="934"/>
      <c r="B25" s="923"/>
      <c r="C25" s="930"/>
      <c r="D25" s="962"/>
      <c r="E25" s="963"/>
      <c r="F25" s="963"/>
      <c r="G25" s="963"/>
      <c r="H25" s="963"/>
      <c r="I25" s="963"/>
      <c r="J25" s="963"/>
      <c r="K25" s="963"/>
      <c r="L25" s="963"/>
      <c r="M25" s="994"/>
      <c r="N25" s="981"/>
      <c r="O25" s="977"/>
      <c r="P25" s="984"/>
      <c r="Q25" s="1011"/>
      <c r="R25" s="1008"/>
      <c r="S25" s="1008"/>
      <c r="T25" s="1008"/>
      <c r="U25" s="1008"/>
    </row>
    <row r="26" s="914" customFormat="1" ht="20.25" customHeight="1" spans="1:21">
      <c r="A26" s="934"/>
      <c r="B26" s="923"/>
      <c r="C26" s="930"/>
      <c r="D26" s="964" t="s">
        <v>23</v>
      </c>
      <c r="E26" s="965"/>
      <c r="F26" s="965"/>
      <c r="G26" s="950" t="s">
        <v>24</v>
      </c>
      <c r="H26" s="950"/>
      <c r="I26" s="950"/>
      <c r="J26" s="950"/>
      <c r="K26" s="950"/>
      <c r="L26" s="950"/>
      <c r="M26" s="995"/>
      <c r="N26" s="981"/>
      <c r="O26" s="977"/>
      <c r="P26" s="984"/>
      <c r="Q26" s="1011"/>
      <c r="R26" s="1008"/>
      <c r="S26" s="1008"/>
      <c r="T26" s="1008"/>
      <c r="U26" s="1008"/>
    </row>
    <row r="27" s="914" customFormat="1" ht="9.75" customHeight="1" spans="1:21">
      <c r="A27" s="934"/>
      <c r="B27" s="923"/>
      <c r="C27" s="930"/>
      <c r="D27" s="962"/>
      <c r="E27" s="963"/>
      <c r="F27" s="963"/>
      <c r="G27" s="963"/>
      <c r="H27" s="963"/>
      <c r="I27" s="963"/>
      <c r="J27" s="963"/>
      <c r="K27" s="963"/>
      <c r="L27" s="963"/>
      <c r="M27" s="994"/>
      <c r="N27" s="981"/>
      <c r="O27" s="977"/>
      <c r="P27" s="984"/>
      <c r="Q27" s="1011"/>
      <c r="R27" s="1008"/>
      <c r="S27" s="1008"/>
      <c r="T27" s="1008"/>
      <c r="U27" s="1008"/>
    </row>
    <row r="28" s="914" customFormat="1" ht="20.25" customHeight="1" spans="1:21">
      <c r="A28" s="934"/>
      <c r="B28" s="923"/>
      <c r="C28" s="930"/>
      <c r="D28" s="964" t="s">
        <v>25</v>
      </c>
      <c r="E28" s="965"/>
      <c r="F28" s="965"/>
      <c r="G28" s="950"/>
      <c r="H28" s="950"/>
      <c r="I28" s="950"/>
      <c r="J28" s="950"/>
      <c r="K28" s="950"/>
      <c r="L28" s="950"/>
      <c r="M28" s="995"/>
      <c r="N28" s="981"/>
      <c r="O28" s="977"/>
      <c r="P28" s="984"/>
      <c r="Q28" s="1011"/>
      <c r="R28" s="1008"/>
      <c r="S28" s="1008"/>
      <c r="T28" s="1008"/>
      <c r="U28" s="1008"/>
    </row>
    <row r="29" s="914" customFormat="1" ht="9.75" customHeight="1" spans="1:21">
      <c r="A29" s="934"/>
      <c r="B29" s="923"/>
      <c r="C29" s="930"/>
      <c r="D29" s="962"/>
      <c r="E29" s="963"/>
      <c r="F29" s="963"/>
      <c r="G29" s="963"/>
      <c r="H29" s="963"/>
      <c r="I29" s="963"/>
      <c r="J29" s="963"/>
      <c r="K29" s="963"/>
      <c r="L29" s="963"/>
      <c r="M29" s="994"/>
      <c r="N29" s="981"/>
      <c r="O29" s="977"/>
      <c r="P29" s="984"/>
      <c r="Q29" s="1011"/>
      <c r="R29" s="1008"/>
      <c r="S29" s="1008"/>
      <c r="T29" s="1008"/>
      <c r="U29" s="1008"/>
    </row>
    <row r="30" s="914" customFormat="1" ht="20.25" customHeight="1" spans="1:21">
      <c r="A30" s="934"/>
      <c r="B30" s="923"/>
      <c r="C30" s="930"/>
      <c r="D30" s="964" t="s">
        <v>26</v>
      </c>
      <c r="E30" s="965"/>
      <c r="F30" s="965"/>
      <c r="G30" s="950"/>
      <c r="H30" s="950"/>
      <c r="I30" s="950"/>
      <c r="J30" s="950"/>
      <c r="K30" s="950"/>
      <c r="L30" s="950"/>
      <c r="M30" s="995"/>
      <c r="N30" s="981"/>
      <c r="O30" s="977"/>
      <c r="P30" s="984"/>
      <c r="Q30" s="1011"/>
      <c r="R30" s="1008"/>
      <c r="S30" s="1008"/>
      <c r="T30" s="1008"/>
      <c r="U30" s="1008"/>
    </row>
    <row r="31" s="914" customFormat="1" ht="9.75" customHeight="1" spans="1:21">
      <c r="A31" s="934"/>
      <c r="B31" s="923"/>
      <c r="C31" s="930"/>
      <c r="D31" s="962"/>
      <c r="E31" s="963"/>
      <c r="F31" s="963"/>
      <c r="G31" s="963"/>
      <c r="H31" s="963"/>
      <c r="I31" s="963"/>
      <c r="J31" s="963"/>
      <c r="K31" s="963"/>
      <c r="L31" s="963"/>
      <c r="M31" s="994"/>
      <c r="N31" s="981"/>
      <c r="O31" s="977"/>
      <c r="P31" s="984"/>
      <c r="Q31" s="1011"/>
      <c r="R31" s="1008"/>
      <c r="S31" s="1008"/>
      <c r="T31" s="1008"/>
      <c r="U31" s="1008"/>
    </row>
    <row r="32" s="914" customFormat="1" ht="20.25" customHeight="1" spans="1:21">
      <c r="A32" s="934"/>
      <c r="B32" s="923"/>
      <c r="C32" s="930"/>
      <c r="D32" s="964" t="s">
        <v>27</v>
      </c>
      <c r="E32" s="965"/>
      <c r="F32" s="965"/>
      <c r="G32" s="950"/>
      <c r="H32" s="950"/>
      <c r="I32" s="950"/>
      <c r="J32" s="950"/>
      <c r="K32" s="950"/>
      <c r="L32" s="950"/>
      <c r="M32" s="995"/>
      <c r="N32" s="981"/>
      <c r="O32" s="977"/>
      <c r="P32" s="984"/>
      <c r="Q32" s="1011"/>
      <c r="R32" s="1008"/>
      <c r="S32" s="1008"/>
      <c r="T32" s="1008"/>
      <c r="U32" s="1008"/>
    </row>
    <row r="33" s="914" customFormat="1" ht="9.75" customHeight="1" spans="1:21">
      <c r="A33" s="934"/>
      <c r="B33" s="923"/>
      <c r="C33" s="930"/>
      <c r="D33" s="962"/>
      <c r="E33" s="963"/>
      <c r="F33" s="963"/>
      <c r="G33" s="963"/>
      <c r="H33" s="963"/>
      <c r="I33" s="963"/>
      <c r="J33" s="963"/>
      <c r="K33" s="963"/>
      <c r="L33" s="963"/>
      <c r="M33" s="994"/>
      <c r="N33" s="981"/>
      <c r="O33" s="977"/>
      <c r="P33" s="984"/>
      <c r="Q33" s="1011"/>
      <c r="R33" s="1008"/>
      <c r="S33" s="1008"/>
      <c r="T33" s="1008"/>
      <c r="U33" s="1008"/>
    </row>
    <row r="34" s="914" customFormat="1" ht="20.25" customHeight="1" spans="1:21">
      <c r="A34" s="934"/>
      <c r="B34" s="923"/>
      <c r="C34" s="930"/>
      <c r="D34" s="964" t="s">
        <v>28</v>
      </c>
      <c r="E34" s="965"/>
      <c r="F34" s="965"/>
      <c r="G34" s="950"/>
      <c r="H34" s="950"/>
      <c r="I34" s="950"/>
      <c r="J34" s="950"/>
      <c r="K34" s="950"/>
      <c r="L34" s="950"/>
      <c r="M34" s="995"/>
      <c r="N34" s="981"/>
      <c r="O34" s="977"/>
      <c r="P34" s="984"/>
      <c r="Q34" s="1011"/>
      <c r="R34" s="1008"/>
      <c r="S34" s="1008"/>
      <c r="T34" s="1008"/>
      <c r="U34" s="1008"/>
    </row>
    <row r="35" s="914" customFormat="1" ht="9.75" customHeight="1" spans="1:21">
      <c r="A35" s="934"/>
      <c r="B35" s="923"/>
      <c r="C35" s="930"/>
      <c r="D35" s="962"/>
      <c r="E35" s="963"/>
      <c r="F35" s="963"/>
      <c r="G35" s="963"/>
      <c r="H35" s="963"/>
      <c r="I35" s="963"/>
      <c r="J35" s="963"/>
      <c r="K35" s="963"/>
      <c r="L35" s="963"/>
      <c r="M35" s="994"/>
      <c r="N35" s="981"/>
      <c r="O35" s="977"/>
      <c r="P35" s="984"/>
      <c r="Q35" s="1011"/>
      <c r="R35" s="1008"/>
      <c r="S35" s="1008"/>
      <c r="T35" s="1008"/>
      <c r="U35" s="1008"/>
    </row>
    <row r="36" s="914" customFormat="1" ht="20.25" customHeight="1" spans="1:21">
      <c r="A36" s="934"/>
      <c r="B36" s="923"/>
      <c r="C36" s="930"/>
      <c r="D36" s="964" t="s">
        <v>29</v>
      </c>
      <c r="E36" s="965"/>
      <c r="F36" s="965"/>
      <c r="G36" s="950"/>
      <c r="H36" s="950"/>
      <c r="I36" s="950"/>
      <c r="J36" s="950"/>
      <c r="K36" s="950"/>
      <c r="L36" s="950"/>
      <c r="M36" s="995"/>
      <c r="N36" s="981"/>
      <c r="O36" s="977"/>
      <c r="P36" s="984"/>
      <c r="Q36" s="1011"/>
      <c r="R36" s="1008"/>
      <c r="S36" s="1008"/>
      <c r="T36" s="1008"/>
      <c r="U36" s="1008"/>
    </row>
    <row r="37" s="914" customFormat="1" ht="9.75" customHeight="1" spans="1:21">
      <c r="A37" s="934"/>
      <c r="B37" s="923"/>
      <c r="C37" s="930"/>
      <c r="D37" s="962"/>
      <c r="E37" s="963"/>
      <c r="F37" s="963"/>
      <c r="G37" s="963"/>
      <c r="H37" s="963"/>
      <c r="I37" s="963"/>
      <c r="J37" s="963"/>
      <c r="K37" s="963"/>
      <c r="L37" s="963"/>
      <c r="M37" s="994"/>
      <c r="N37" s="981"/>
      <c r="O37" s="977"/>
      <c r="P37" s="984"/>
      <c r="Q37" s="1011"/>
      <c r="R37" s="1008"/>
      <c r="S37" s="1008"/>
      <c r="T37" s="1008"/>
      <c r="U37" s="1008"/>
    </row>
    <row r="38" s="914" customFormat="1" ht="20.25" customHeight="1" spans="1:21">
      <c r="A38" s="934"/>
      <c r="B38" s="923"/>
      <c r="C38" s="930"/>
      <c r="D38" s="953" t="s">
        <v>30</v>
      </c>
      <c r="E38" s="954"/>
      <c r="F38" s="954"/>
      <c r="G38" s="966"/>
      <c r="H38" s="966"/>
      <c r="I38" s="966"/>
      <c r="J38" s="966"/>
      <c r="K38" s="966"/>
      <c r="L38" s="966"/>
      <c r="M38" s="996"/>
      <c r="N38" s="981"/>
      <c r="O38" s="977"/>
      <c r="P38" s="984"/>
      <c r="Q38" s="1011"/>
      <c r="R38" s="1008"/>
      <c r="S38" s="1008"/>
      <c r="T38" s="1008"/>
      <c r="U38" s="1008"/>
    </row>
    <row r="39" ht="34.5" customHeight="1" spans="1:21">
      <c r="A39" s="932"/>
      <c r="B39" s="923"/>
      <c r="C39" s="930"/>
      <c r="D39" s="967"/>
      <c r="E39" s="967"/>
      <c r="F39" s="967"/>
      <c r="G39" s="967"/>
      <c r="H39" s="967"/>
      <c r="I39" s="967"/>
      <c r="J39" s="967"/>
      <c r="K39" s="967"/>
      <c r="L39" s="967"/>
      <c r="M39" s="967"/>
      <c r="N39" s="981"/>
      <c r="O39" s="977"/>
      <c r="P39" s="978"/>
      <c r="Q39" s="1002"/>
      <c r="R39" s="911"/>
      <c r="S39" s="911"/>
      <c r="T39" s="911"/>
      <c r="U39" s="911"/>
    </row>
    <row r="40" ht="14.25" customHeight="1" spans="1:21">
      <c r="A40" s="932"/>
      <c r="B40" s="923"/>
      <c r="C40" s="968"/>
      <c r="D40" s="969"/>
      <c r="E40" s="969"/>
      <c r="F40" s="969"/>
      <c r="G40" s="969"/>
      <c r="H40" s="969"/>
      <c r="I40" s="969"/>
      <c r="J40" s="969"/>
      <c r="K40" s="969"/>
      <c r="L40" s="969"/>
      <c r="M40" s="969"/>
      <c r="N40" s="997"/>
      <c r="O40" s="977"/>
      <c r="P40" s="978"/>
      <c r="Q40" s="1002"/>
      <c r="R40" s="911"/>
      <c r="S40" s="911"/>
      <c r="T40" s="911"/>
      <c r="U40" s="911"/>
    </row>
    <row r="41" ht="15" hidden="1" customHeight="1" spans="1:21">
      <c r="A41" s="932"/>
      <c r="B41" s="970"/>
      <c r="C41" s="971"/>
      <c r="D41" s="971"/>
      <c r="E41" s="971"/>
      <c r="F41" s="971"/>
      <c r="G41" s="971"/>
      <c r="H41" s="971"/>
      <c r="I41" s="971"/>
      <c r="J41" s="971"/>
      <c r="K41" s="971"/>
      <c r="L41" s="971"/>
      <c r="M41" s="971"/>
      <c r="N41" s="971"/>
      <c r="O41" s="998"/>
      <c r="P41" s="999"/>
      <c r="Q41" s="1002"/>
      <c r="R41" s="911"/>
      <c r="S41" s="911"/>
      <c r="T41" s="911"/>
      <c r="U41" s="911"/>
    </row>
    <row r="42" ht="18" customHeight="1" spans="1:21">
      <c r="A42" s="932"/>
      <c r="B42" s="972"/>
      <c r="C42" s="972"/>
      <c r="D42" s="972"/>
      <c r="E42" s="972"/>
      <c r="F42" s="972"/>
      <c r="G42" s="972"/>
      <c r="H42" s="972"/>
      <c r="I42" s="972"/>
      <c r="J42" s="972"/>
      <c r="K42" s="972"/>
      <c r="L42" s="972"/>
      <c r="M42" s="972"/>
      <c r="N42" s="972"/>
      <c r="O42" s="972"/>
      <c r="P42" s="999"/>
      <c r="Q42" s="1002"/>
      <c r="R42" s="911"/>
      <c r="S42" s="911"/>
      <c r="T42" s="911"/>
      <c r="U42" s="911"/>
    </row>
    <row r="43" spans="16:21">
      <c r="P43" s="1000"/>
      <c r="Q43" s="911"/>
      <c r="R43" s="911"/>
      <c r="S43" s="911"/>
      <c r="T43" s="911"/>
      <c r="U43" s="911"/>
    </row>
    <row r="44" spans="16:16">
      <c r="P44" s="1000"/>
    </row>
    <row r="45" spans="16:16">
      <c r="P45" s="1000"/>
    </row>
    <row r="46" spans="16:16">
      <c r="P46" s="1000"/>
    </row>
    <row r="47" spans="16:16">
      <c r="P47" s="1000"/>
    </row>
    <row r="48" spans="16:16">
      <c r="P48" s="1000"/>
    </row>
    <row r="49" spans="16:16">
      <c r="P49" s="1000"/>
    </row>
    <row r="50" spans="5:16">
      <c r="E50" s="973"/>
      <c r="F50" s="973"/>
      <c r="G50" s="973"/>
      <c r="H50" s="973"/>
      <c r="I50" s="973"/>
      <c r="J50" s="973"/>
      <c r="K50" s="973"/>
      <c r="L50" s="973"/>
      <c r="M50" s="973"/>
      <c r="P50" s="1000"/>
    </row>
    <row r="51" spans="5:16">
      <c r="E51" s="973"/>
      <c r="F51" s="973"/>
      <c r="G51" s="973"/>
      <c r="H51" s="973"/>
      <c r="I51" s="973"/>
      <c r="J51" s="973"/>
      <c r="K51" s="973"/>
      <c r="L51" s="973"/>
      <c r="M51" s="973"/>
      <c r="P51" s="1000"/>
    </row>
    <row r="52" spans="5:16">
      <c r="E52" s="973"/>
      <c r="F52" s="973"/>
      <c r="G52" s="973"/>
      <c r="H52" s="973"/>
      <c r="I52" s="973"/>
      <c r="J52" s="973"/>
      <c r="K52" s="973"/>
      <c r="L52" s="973"/>
      <c r="M52" s="973"/>
      <c r="P52" s="1000"/>
    </row>
    <row r="53" spans="5:16">
      <c r="E53" s="973"/>
      <c r="F53" s="973"/>
      <c r="G53" s="973"/>
      <c r="H53" s="973"/>
      <c r="I53" s="973"/>
      <c r="J53" s="973"/>
      <c r="K53" s="973"/>
      <c r="L53" s="973"/>
      <c r="M53" s="973"/>
      <c r="P53" s="1000"/>
    </row>
    <row r="54" spans="5:16">
      <c r="E54" s="973"/>
      <c r="F54" s="973"/>
      <c r="G54" s="973"/>
      <c r="H54" s="973"/>
      <c r="I54" s="973"/>
      <c r="J54" s="973"/>
      <c r="K54" s="973"/>
      <c r="L54" s="973"/>
      <c r="M54" s="973"/>
      <c r="P54" s="1000"/>
    </row>
    <row r="55" spans="5:16">
      <c r="E55" s="973"/>
      <c r="F55" s="973"/>
      <c r="G55" s="973"/>
      <c r="H55" s="973"/>
      <c r="I55" s="973"/>
      <c r="J55" s="973"/>
      <c r="K55" s="973"/>
      <c r="L55" s="973"/>
      <c r="M55" s="973"/>
      <c r="P55" s="1000"/>
    </row>
    <row r="56" spans="5:16">
      <c r="E56" s="973"/>
      <c r="F56" s="973"/>
      <c r="G56" s="973"/>
      <c r="H56" s="973"/>
      <c r="I56" s="973"/>
      <c r="J56" s="973"/>
      <c r="K56" s="973"/>
      <c r="L56" s="973"/>
      <c r="M56" s="973"/>
      <c r="P56" s="1000"/>
    </row>
    <row r="57" spans="5:16">
      <c r="E57" s="973"/>
      <c r="F57" s="973"/>
      <c r="G57" s="973"/>
      <c r="H57" s="973"/>
      <c r="I57" s="973"/>
      <c r="J57" s="973"/>
      <c r="K57" s="973"/>
      <c r="L57" s="973"/>
      <c r="M57" s="973"/>
      <c r="P57" s="1000"/>
    </row>
    <row r="58" spans="5:16">
      <c r="E58" s="973"/>
      <c r="F58" s="973"/>
      <c r="G58" s="973"/>
      <c r="H58" s="973"/>
      <c r="I58" s="973"/>
      <c r="J58" s="973"/>
      <c r="K58" s="973"/>
      <c r="L58" s="973"/>
      <c r="M58" s="973"/>
      <c r="P58" s="1000"/>
    </row>
    <row r="59" spans="5:16">
      <c r="E59" s="973"/>
      <c r="F59" s="973"/>
      <c r="G59" s="973"/>
      <c r="H59" s="973"/>
      <c r="I59" s="973"/>
      <c r="J59" s="973"/>
      <c r="K59" s="973"/>
      <c r="L59" s="973"/>
      <c r="M59" s="973"/>
      <c r="P59" s="1000"/>
    </row>
    <row r="60" spans="16:16">
      <c r="P60" s="1000"/>
    </row>
    <row r="61" spans="16:16">
      <c r="P61" s="1000"/>
    </row>
  </sheetData>
  <mergeCells count="42">
    <mergeCell ref="B1:C1"/>
    <mergeCell ref="B2:O2"/>
    <mergeCell ref="C3:N3"/>
    <mergeCell ref="C4:N4"/>
    <mergeCell ref="D5:M5"/>
    <mergeCell ref="D6:M6"/>
    <mergeCell ref="F7:M7"/>
    <mergeCell ref="D9:E9"/>
    <mergeCell ref="D11:F11"/>
    <mergeCell ref="G11:M11"/>
    <mergeCell ref="D13:E13"/>
    <mergeCell ref="D14:M14"/>
    <mergeCell ref="D15:M15"/>
    <mergeCell ref="D16:E16"/>
    <mergeCell ref="F16:M16"/>
    <mergeCell ref="D18:F18"/>
    <mergeCell ref="G18:M18"/>
    <mergeCell ref="D20:F20"/>
    <mergeCell ref="G20:M20"/>
    <mergeCell ref="D22:F22"/>
    <mergeCell ref="G22:M22"/>
    <mergeCell ref="D24:F24"/>
    <mergeCell ref="G24:M24"/>
    <mergeCell ref="D26:F26"/>
    <mergeCell ref="G26:M26"/>
    <mergeCell ref="D28:F28"/>
    <mergeCell ref="G28:M28"/>
    <mergeCell ref="D30:F30"/>
    <mergeCell ref="G30:M30"/>
    <mergeCell ref="D32:F32"/>
    <mergeCell ref="G32:M32"/>
    <mergeCell ref="D34:F34"/>
    <mergeCell ref="G34:M34"/>
    <mergeCell ref="D36:F36"/>
    <mergeCell ref="G36:M36"/>
    <mergeCell ref="D38:F38"/>
    <mergeCell ref="G38:M38"/>
    <mergeCell ref="D40:M40"/>
    <mergeCell ref="B3:B40"/>
    <mergeCell ref="C5:C40"/>
    <mergeCell ref="N5:N40"/>
    <mergeCell ref="O3:O40"/>
  </mergeCells>
  <dataValidations count="5">
    <dataValidation allowBlank="1" showInputMessage="1" showErrorMessage="1" sqref="D7 F7 E10:M10 D9:D10"/>
    <dataValidation type="list" allowBlank="1" showInputMessage="1" showErrorMessage="1" sqref="H9 H13">
      <formula1>"1,2,3,4,5,6,7,8,9,10,11,12"</formula1>
    </dataValidation>
    <dataValidation type="list" allowBlank="1" showInputMessage="1" showErrorMessage="1" sqref="F9 F13">
      <formula1>"2015,2016,2017,2018,2019,2020,2021,2022"</formula1>
    </dataValidation>
    <dataValidation type="list" allowBlank="1" showInputMessage="1" showErrorMessage="1" sqref="J9 J13">
      <formula1>"1,2,3,4,5,6,7,8,9,10,11,12,13,14,15,16,17,18,19,20,21,22,23,24,25,26,27,28,29,30,31"</formula1>
    </dataValidation>
    <dataValidation allowBlank="1" showInputMessage="1" showErrorMessage="1" sqref="D11 G11 D13" errorStyle="information"/>
  </dataValidations>
  <hyperlinks>
    <hyperlink ref="B1:C1" location="索引目录!B2" display="索引页"/>
  </hyperlinks>
  <printOptions horizontalCentered="1" verticalCentered="1"/>
  <pageMargins left="0.747916666666667" right="0.747916666666667" top="0.984027777777778" bottom="0.984027777777778" header="0.511111111111111" footer="0.511111111111111"/>
  <pageSetup paperSize="9" firstPageNumber="4294963191" orientation="portrait" useFirstPageNumber="1"/>
  <headerFooter alignWithMargins="0"/>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1"/>
  <sheetViews>
    <sheetView workbookViewId="0">
      <selection activeCell="A6" sqref="$A6:$XFD9"/>
    </sheetView>
  </sheetViews>
  <sheetFormatPr defaultColWidth="9" defaultRowHeight="15.75" customHeight="1"/>
  <cols>
    <col min="1" max="1" width="4.625" style="13" customWidth="1"/>
    <col min="2" max="2" width="32.625" style="13" customWidth="1"/>
    <col min="3" max="3" width="15.625" style="13" customWidth="1"/>
    <col min="4" max="4" width="6.625" style="13" customWidth="1"/>
    <col min="5" max="6" width="12.625" style="13" customWidth="1"/>
    <col min="7" max="8" width="15.5" style="13" hidden="1" customWidth="1" outlineLevel="1"/>
    <col min="9" max="9" width="15.625" style="13" customWidth="1" collapsed="1"/>
    <col min="10" max="10" width="15.625" style="13" customWidth="1"/>
    <col min="11" max="11" width="9.625" style="13" customWidth="1"/>
    <col min="12" max="12" width="13.125" style="13" customWidth="1"/>
    <col min="13" max="16384" width="9" style="13"/>
  </cols>
  <sheetData>
    <row r="1" spans="1:11">
      <c r="A1" s="94" t="s">
        <v>284</v>
      </c>
      <c r="B1" s="15" t="s">
        <v>361</v>
      </c>
      <c r="C1" s="16"/>
      <c r="D1" s="16"/>
      <c r="E1" s="16"/>
      <c r="F1" s="16"/>
      <c r="G1" s="16"/>
      <c r="H1" s="16"/>
      <c r="I1" s="16"/>
      <c r="J1" s="16"/>
      <c r="K1" s="16"/>
    </row>
    <row r="2" s="11" customFormat="1" ht="30" customHeight="1" spans="1:11">
      <c r="A2" s="17" t="s">
        <v>444</v>
      </c>
      <c r="B2" s="18"/>
      <c r="C2" s="18"/>
      <c r="D2" s="18"/>
      <c r="E2" s="18"/>
      <c r="F2" s="18"/>
      <c r="G2" s="18"/>
      <c r="H2" s="18"/>
      <c r="I2" s="18"/>
      <c r="J2" s="18"/>
      <c r="K2" s="18"/>
    </row>
    <row r="3" s="67" customFormat="1" ht="15.95" customHeight="1" spans="1:11">
      <c r="A3" s="69" t="str">
        <f>CONCATENATE(封面!D9,封面!F9,封面!G9,封面!H9,封面!I9,封面!J9,封面!K9)</f>
        <v>评估基准日：2021年3月31日</v>
      </c>
      <c r="B3" s="69"/>
      <c r="C3" s="69"/>
      <c r="D3" s="69"/>
      <c r="E3" s="69"/>
      <c r="F3" s="69"/>
      <c r="G3" s="69"/>
      <c r="H3" s="69"/>
      <c r="I3" s="69"/>
      <c r="J3" s="80"/>
      <c r="K3" s="80"/>
    </row>
    <row r="4" s="67" customFormat="1" ht="15.95" customHeight="1" spans="1:11">
      <c r="A4" s="70" t="str">
        <f>封面!D7&amp;封面!F7</f>
        <v>产权持有人：黑龙江省机场管理集团有限公司漠河机场分公司</v>
      </c>
      <c r="K4" s="81" t="s">
        <v>286</v>
      </c>
    </row>
    <row r="5" s="68" customFormat="1" ht="15.95" customHeight="1" spans="1:11">
      <c r="A5" s="71" t="s">
        <v>351</v>
      </c>
      <c r="B5" s="71" t="s">
        <v>445</v>
      </c>
      <c r="C5" s="71" t="s">
        <v>446</v>
      </c>
      <c r="D5" s="71" t="s">
        <v>439</v>
      </c>
      <c r="E5" s="71" t="s">
        <v>440</v>
      </c>
      <c r="F5" s="71" t="s">
        <v>441</v>
      </c>
      <c r="G5" s="71" t="s">
        <v>364</v>
      </c>
      <c r="H5" s="71" t="s">
        <v>442</v>
      </c>
      <c r="I5" s="71" t="s">
        <v>366</v>
      </c>
      <c r="J5" s="71" t="s">
        <v>367</v>
      </c>
      <c r="K5" s="71" t="s">
        <v>369</v>
      </c>
    </row>
    <row r="6" s="67" customFormat="1" ht="15.95" customHeight="1" spans="1:12">
      <c r="A6" s="71"/>
      <c r="B6" s="73"/>
      <c r="C6" s="91"/>
      <c r="D6" s="88"/>
      <c r="E6" s="75"/>
      <c r="F6" s="60"/>
      <c r="G6" s="75"/>
      <c r="H6" s="75"/>
      <c r="I6" s="75"/>
      <c r="J6" s="75"/>
      <c r="K6" s="75"/>
      <c r="L6" s="149"/>
    </row>
    <row r="7" s="67" customFormat="1" ht="15.95" customHeight="1" spans="1:11">
      <c r="A7" s="71"/>
      <c r="B7" s="73"/>
      <c r="C7" s="91"/>
      <c r="D7" s="88"/>
      <c r="E7" s="75"/>
      <c r="F7" s="60"/>
      <c r="G7" s="75"/>
      <c r="H7" s="75"/>
      <c r="I7" s="75"/>
      <c r="J7" s="75"/>
      <c r="K7" s="75"/>
    </row>
    <row r="8" s="67" customFormat="1" ht="15.95" customHeight="1" spans="1:13">
      <c r="A8" s="71"/>
      <c r="B8" s="73"/>
      <c r="C8" s="91"/>
      <c r="D8" s="88"/>
      <c r="E8" s="75"/>
      <c r="F8" s="60"/>
      <c r="G8" s="75"/>
      <c r="H8" s="75"/>
      <c r="I8" s="75"/>
      <c r="J8" s="75"/>
      <c r="K8" s="75"/>
      <c r="M8" s="149"/>
    </row>
    <row r="9" s="67" customFormat="1" ht="15.95" customHeight="1" spans="1:11">
      <c r="A9" s="71"/>
      <c r="B9" s="73"/>
      <c r="C9" s="91"/>
      <c r="D9" s="88"/>
      <c r="E9" s="75"/>
      <c r="F9" s="60"/>
      <c r="G9" s="75"/>
      <c r="H9" s="75"/>
      <c r="I9" s="75"/>
      <c r="J9" s="75"/>
      <c r="K9" s="75"/>
    </row>
    <row r="10" s="67" customFormat="1" ht="15.95" customHeight="1" spans="1:11">
      <c r="A10" s="71"/>
      <c r="B10" s="73"/>
      <c r="C10" s="635"/>
      <c r="D10" s="635"/>
      <c r="E10" s="75"/>
      <c r="F10" s="60"/>
      <c r="G10" s="75"/>
      <c r="H10" s="75"/>
      <c r="I10" s="75"/>
      <c r="J10" s="75"/>
      <c r="K10" s="75" t="str">
        <f t="shared" ref="K10:K28" si="0">IF(I10=0,"",(J10-I10)/I10*100)</f>
        <v/>
      </c>
    </row>
    <row r="11" s="67" customFormat="1" ht="15.95" customHeight="1" spans="1:11">
      <c r="A11" s="71"/>
      <c r="B11" s="73"/>
      <c r="C11" s="635"/>
      <c r="D11" s="635"/>
      <c r="E11" s="75"/>
      <c r="F11" s="60"/>
      <c r="G11" s="75"/>
      <c r="H11" s="75"/>
      <c r="I11" s="75"/>
      <c r="J11" s="75"/>
      <c r="K11" s="75" t="str">
        <f t="shared" si="0"/>
        <v/>
      </c>
    </row>
    <row r="12" s="67" customFormat="1" ht="15.95" customHeight="1" spans="1:11">
      <c r="A12" s="71"/>
      <c r="B12" s="73"/>
      <c r="C12" s="635"/>
      <c r="D12" s="635"/>
      <c r="E12" s="75"/>
      <c r="F12" s="60"/>
      <c r="G12" s="75"/>
      <c r="H12" s="75"/>
      <c r="I12" s="75"/>
      <c r="J12" s="75"/>
      <c r="K12" s="75" t="str">
        <f t="shared" si="0"/>
        <v/>
      </c>
    </row>
    <row r="13" s="67" customFormat="1" ht="15.95" customHeight="1" spans="1:11">
      <c r="A13" s="71"/>
      <c r="B13" s="73"/>
      <c r="C13" s="635"/>
      <c r="D13" s="635"/>
      <c r="E13" s="75"/>
      <c r="F13" s="60"/>
      <c r="G13" s="75"/>
      <c r="H13" s="75"/>
      <c r="I13" s="75"/>
      <c r="J13" s="75"/>
      <c r="K13" s="75" t="str">
        <f t="shared" si="0"/>
        <v/>
      </c>
    </row>
    <row r="14" s="67" customFormat="1" ht="15.95" customHeight="1" spans="1:11">
      <c r="A14" s="71"/>
      <c r="B14" s="73"/>
      <c r="C14" s="635"/>
      <c r="D14" s="635"/>
      <c r="E14" s="75"/>
      <c r="F14" s="60"/>
      <c r="G14" s="75"/>
      <c r="H14" s="75"/>
      <c r="I14" s="75"/>
      <c r="J14" s="75"/>
      <c r="K14" s="75" t="str">
        <f t="shared" si="0"/>
        <v/>
      </c>
    </row>
    <row r="15" s="67" customFormat="1" ht="15.95" customHeight="1" spans="1:11">
      <c r="A15" s="71"/>
      <c r="B15" s="73"/>
      <c r="C15" s="635"/>
      <c r="D15" s="635"/>
      <c r="E15" s="75"/>
      <c r="F15" s="60"/>
      <c r="G15" s="75"/>
      <c r="H15" s="75"/>
      <c r="I15" s="75"/>
      <c r="J15" s="75"/>
      <c r="K15" s="75" t="str">
        <f t="shared" si="0"/>
        <v/>
      </c>
    </row>
    <row r="16" s="67" customFormat="1" ht="15.95" customHeight="1" spans="1:11">
      <c r="A16" s="71"/>
      <c r="B16" s="73"/>
      <c r="C16" s="635"/>
      <c r="D16" s="635"/>
      <c r="E16" s="75"/>
      <c r="F16" s="60"/>
      <c r="G16" s="75"/>
      <c r="H16" s="75"/>
      <c r="I16" s="75"/>
      <c r="J16" s="75"/>
      <c r="K16" s="75" t="str">
        <f t="shared" si="0"/>
        <v/>
      </c>
    </row>
    <row r="17" s="67" customFormat="1" ht="15.95" customHeight="1" spans="1:11">
      <c r="A17" s="71"/>
      <c r="B17" s="73"/>
      <c r="C17" s="635"/>
      <c r="D17" s="635"/>
      <c r="E17" s="75"/>
      <c r="F17" s="60"/>
      <c r="G17" s="75"/>
      <c r="H17" s="75"/>
      <c r="I17" s="75"/>
      <c r="J17" s="75"/>
      <c r="K17" s="75" t="str">
        <f t="shared" si="0"/>
        <v/>
      </c>
    </row>
    <row r="18" s="67" customFormat="1" ht="15.95" customHeight="1" spans="1:11">
      <c r="A18" s="71"/>
      <c r="B18" s="73"/>
      <c r="C18" s="635"/>
      <c r="D18" s="635"/>
      <c r="E18" s="75"/>
      <c r="F18" s="60"/>
      <c r="G18" s="75"/>
      <c r="H18" s="75"/>
      <c r="I18" s="75"/>
      <c r="J18" s="75"/>
      <c r="K18" s="75" t="str">
        <f t="shared" si="0"/>
        <v/>
      </c>
    </row>
    <row r="19" s="67" customFormat="1" ht="15.95" customHeight="1" spans="1:11">
      <c r="A19" s="71"/>
      <c r="B19" s="73"/>
      <c r="C19" s="635"/>
      <c r="D19" s="635"/>
      <c r="E19" s="75"/>
      <c r="F19" s="60"/>
      <c r="G19" s="75"/>
      <c r="H19" s="75"/>
      <c r="I19" s="75"/>
      <c r="J19" s="75"/>
      <c r="K19" s="75" t="str">
        <f t="shared" si="0"/>
        <v/>
      </c>
    </row>
    <row r="20" s="67" customFormat="1" ht="15.95" customHeight="1" spans="1:11">
      <c r="A20" s="71"/>
      <c r="B20" s="73"/>
      <c r="C20" s="635"/>
      <c r="D20" s="635"/>
      <c r="E20" s="75"/>
      <c r="F20" s="60"/>
      <c r="G20" s="75"/>
      <c r="H20" s="75"/>
      <c r="I20" s="75"/>
      <c r="J20" s="75"/>
      <c r="K20" s="75" t="str">
        <f t="shared" si="0"/>
        <v/>
      </c>
    </row>
    <row r="21" s="67" customFormat="1" ht="15.95" customHeight="1" spans="1:11">
      <c r="A21" s="71"/>
      <c r="B21" s="73"/>
      <c r="C21" s="635"/>
      <c r="D21" s="635"/>
      <c r="E21" s="75"/>
      <c r="F21" s="60"/>
      <c r="G21" s="75"/>
      <c r="H21" s="75"/>
      <c r="I21" s="75"/>
      <c r="J21" s="75"/>
      <c r="K21" s="75" t="str">
        <f t="shared" si="0"/>
        <v/>
      </c>
    </row>
    <row r="22" s="67" customFormat="1" ht="15.95" customHeight="1" spans="1:11">
      <c r="A22" s="71"/>
      <c r="B22" s="73"/>
      <c r="C22" s="635"/>
      <c r="D22" s="635"/>
      <c r="E22" s="75"/>
      <c r="F22" s="60"/>
      <c r="G22" s="75"/>
      <c r="H22" s="75"/>
      <c r="I22" s="75"/>
      <c r="J22" s="75"/>
      <c r="K22" s="75" t="str">
        <f t="shared" si="0"/>
        <v/>
      </c>
    </row>
    <row r="23" s="67" customFormat="1" ht="15.95" customHeight="1" spans="1:11">
      <c r="A23" s="71"/>
      <c r="B23" s="73"/>
      <c r="C23" s="635"/>
      <c r="D23" s="635"/>
      <c r="E23" s="75"/>
      <c r="F23" s="60"/>
      <c r="G23" s="75"/>
      <c r="H23" s="75"/>
      <c r="I23" s="75"/>
      <c r="J23" s="75"/>
      <c r="K23" s="75" t="str">
        <f t="shared" si="0"/>
        <v/>
      </c>
    </row>
    <row r="24" s="67" customFormat="1" ht="15.95" customHeight="1" spans="1:11">
      <c r="A24" s="71"/>
      <c r="B24" s="73"/>
      <c r="C24" s="635"/>
      <c r="D24" s="635"/>
      <c r="E24" s="75"/>
      <c r="F24" s="60"/>
      <c r="G24" s="75"/>
      <c r="H24" s="75"/>
      <c r="I24" s="75"/>
      <c r="J24" s="75"/>
      <c r="K24" s="75" t="str">
        <f t="shared" si="0"/>
        <v/>
      </c>
    </row>
    <row r="25" s="67" customFormat="1" ht="15.95" customHeight="1" spans="1:11">
      <c r="A25" s="71"/>
      <c r="B25" s="73"/>
      <c r="C25" s="635"/>
      <c r="D25" s="635"/>
      <c r="E25" s="75"/>
      <c r="F25" s="60"/>
      <c r="G25" s="75"/>
      <c r="H25" s="75"/>
      <c r="I25" s="75"/>
      <c r="J25" s="75"/>
      <c r="K25" s="75" t="str">
        <f t="shared" si="0"/>
        <v/>
      </c>
    </row>
    <row r="26" s="67" customFormat="1" ht="15.95" customHeight="1" spans="1:11">
      <c r="A26" s="71"/>
      <c r="B26" s="73"/>
      <c r="C26" s="635"/>
      <c r="D26" s="635"/>
      <c r="E26" s="75"/>
      <c r="F26" s="60"/>
      <c r="G26" s="75"/>
      <c r="H26" s="75"/>
      <c r="I26" s="75"/>
      <c r="J26" s="75"/>
      <c r="K26" s="75" t="str">
        <f t="shared" si="0"/>
        <v/>
      </c>
    </row>
    <row r="27" s="67" customFormat="1" ht="15.95" customHeight="1" spans="1:11">
      <c r="A27" s="71"/>
      <c r="B27" s="73"/>
      <c r="C27" s="635"/>
      <c r="D27" s="635"/>
      <c r="E27" s="75"/>
      <c r="F27" s="60"/>
      <c r="G27" s="75"/>
      <c r="H27" s="75"/>
      <c r="I27" s="75"/>
      <c r="J27" s="75"/>
      <c r="K27" s="75"/>
    </row>
    <row r="28" s="67" customFormat="1" ht="15.95" customHeight="1" spans="1:11">
      <c r="A28" s="77" t="s">
        <v>443</v>
      </c>
      <c r="B28" s="78"/>
      <c r="C28" s="82"/>
      <c r="D28" s="82"/>
      <c r="E28" s="75"/>
      <c r="F28" s="60"/>
      <c r="G28" s="75">
        <f>SUM(G6:G27)</f>
        <v>0</v>
      </c>
      <c r="H28" s="75"/>
      <c r="I28" s="75">
        <f>SUM(I6:I27)</f>
        <v>0</v>
      </c>
      <c r="J28" s="75">
        <f>SUM(J6:J27)</f>
        <v>0</v>
      </c>
      <c r="K28" s="75" t="str">
        <f t="shared" si="0"/>
        <v/>
      </c>
    </row>
    <row r="29" s="67" customFormat="1" ht="15.95" customHeight="1" spans="1:9">
      <c r="A29" s="79" t="str">
        <f>封面!D11&amp;封面!G11</f>
        <v>填表人：魏延辉</v>
      </c>
      <c r="I29" s="70" t="str">
        <f>"评估人员："&amp;封面!G20</f>
        <v>评估人员：</v>
      </c>
    </row>
    <row r="30" s="67" customFormat="1" ht="15.95" customHeight="1" spans="1:10">
      <c r="A30" s="79" t="str">
        <f>CONCATENATE(封面!D13,封面!F13,封面!G13,封面!H13,封面!I13,封面!J13,封面!K13)</f>
        <v>填表日期：2021年3月31日</v>
      </c>
      <c r="J30" s="149">
        <f>I28-J28</f>
        <v>0</v>
      </c>
    </row>
    <row r="31" customHeight="1" spans="9:10">
      <c r="I31" s="86">
        <f>I28+应收账款!P24</f>
        <v>0</v>
      </c>
      <c r="J31" s="86">
        <f>J28+应收账款!Q24</f>
        <v>0</v>
      </c>
    </row>
  </sheetData>
  <mergeCells count="3">
    <mergeCell ref="A2:K2"/>
    <mergeCell ref="A3:K3"/>
    <mergeCell ref="A28:B28"/>
  </mergeCells>
  <hyperlinks>
    <hyperlink ref="B1" location="流动汇总!B6" display="返回"/>
    <hyperlink ref="A1" location="索引目录!E7" display="返回索引页"/>
  </hyperlinks>
  <printOptions horizontalCentered="1"/>
  <pageMargins left="0.590551181102362" right="0.590551181102362" top="0.78740157480315" bottom="0.78740157480315" header="1.09" footer="0.590551181102362"/>
  <pageSetup paperSize="9" firstPageNumber="4294963191" fitToHeight="0" orientation="landscape" useFirstPageNumber="1"/>
  <headerFooter alignWithMargins="0">
    <oddHeader>&amp;R&amp;"-,常规"&amp;9表3-1-2
共&amp;N页第&amp;P页</oddHead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topLeftCell="A10" workbookViewId="0">
      <selection activeCell="A3" sqref="A3:L3"/>
    </sheetView>
  </sheetViews>
  <sheetFormatPr defaultColWidth="9" defaultRowHeight="15.75" customHeight="1"/>
  <cols>
    <col min="1" max="1" width="5.375" style="13" customWidth="1"/>
    <col min="2" max="2" width="22" style="13" customWidth="1"/>
    <col min="3" max="3" width="17.5" style="13" customWidth="1"/>
    <col min="4" max="4" width="6.5" style="13" customWidth="1"/>
    <col min="5" max="5" width="12" style="13" customWidth="1"/>
    <col min="6" max="6" width="12.25" style="13" customWidth="1"/>
    <col min="7" max="8" width="14.25" style="13" hidden="1" customWidth="1" outlineLevel="1"/>
    <col min="9" max="9" width="14.25" style="13" customWidth="1" collapsed="1"/>
    <col min="10" max="10" width="14.25" style="13" customWidth="1"/>
    <col min="11" max="11" width="9.625" style="13" customWidth="1"/>
    <col min="12" max="16384" width="9" style="13"/>
  </cols>
  <sheetData>
    <row r="1" spans="1:12">
      <c r="A1" s="94" t="s">
        <v>284</v>
      </c>
      <c r="B1" s="15" t="s">
        <v>361</v>
      </c>
      <c r="C1" s="16"/>
      <c r="D1" s="16"/>
      <c r="E1" s="16"/>
      <c r="F1" s="16"/>
      <c r="G1" s="16"/>
      <c r="H1" s="16"/>
      <c r="I1" s="16"/>
      <c r="J1" s="16"/>
      <c r="K1" s="16"/>
      <c r="L1" s="16"/>
    </row>
    <row r="2" s="11" customFormat="1" ht="30" customHeight="1" spans="1:12">
      <c r="A2" s="17" t="s">
        <v>447</v>
      </c>
      <c r="B2" s="18"/>
      <c r="C2" s="18"/>
      <c r="D2" s="18"/>
      <c r="E2" s="18"/>
      <c r="F2" s="18"/>
      <c r="G2" s="18"/>
      <c r="H2" s="18"/>
      <c r="I2" s="18"/>
      <c r="J2" s="18"/>
      <c r="K2" s="18"/>
      <c r="L2" s="18"/>
    </row>
    <row r="3" ht="14.1" customHeight="1" spans="1:12">
      <c r="A3" s="19" t="str">
        <f>CONCATENATE(封面!D9,封面!F9,封面!G9,封面!H9,封面!I9,封面!J9,封面!K9)</f>
        <v>评估基准日：2021年3月31日</v>
      </c>
      <c r="B3" s="19"/>
      <c r="C3" s="19"/>
      <c r="D3" s="19"/>
      <c r="E3" s="19"/>
      <c r="F3" s="19"/>
      <c r="G3" s="19"/>
      <c r="H3" s="19"/>
      <c r="I3" s="30"/>
      <c r="J3" s="30"/>
      <c r="K3" s="30"/>
      <c r="L3" s="30"/>
    </row>
    <row r="4" customHeight="1" spans="1:12">
      <c r="A4" s="20" t="str">
        <f>封面!D7&amp;封面!F7</f>
        <v>产权持有人：黑龙江省机场管理集团有限公司漠河机场分公司</v>
      </c>
      <c r="L4" s="31" t="s">
        <v>286</v>
      </c>
    </row>
    <row r="5" s="12" customFormat="1" customHeight="1" spans="1:12">
      <c r="A5" s="21" t="s">
        <v>351</v>
      </c>
      <c r="B5" s="21" t="s">
        <v>448</v>
      </c>
      <c r="C5" s="21" t="s">
        <v>449</v>
      </c>
      <c r="D5" s="21" t="s">
        <v>439</v>
      </c>
      <c r="E5" s="21" t="s">
        <v>440</v>
      </c>
      <c r="F5" s="21" t="s">
        <v>441</v>
      </c>
      <c r="G5" s="21" t="s">
        <v>364</v>
      </c>
      <c r="H5" s="21" t="s">
        <v>442</v>
      </c>
      <c r="I5" s="21" t="s">
        <v>366</v>
      </c>
      <c r="J5" s="21" t="s">
        <v>367</v>
      </c>
      <c r="K5" s="21" t="s">
        <v>387</v>
      </c>
      <c r="L5" s="21" t="s">
        <v>450</v>
      </c>
    </row>
    <row r="6" customHeight="1" spans="1:12">
      <c r="A6" s="23"/>
      <c r="B6" s="24"/>
      <c r="C6" s="24"/>
      <c r="D6" s="23"/>
      <c r="E6" s="26"/>
      <c r="F6" s="95"/>
      <c r="G6" s="26"/>
      <c r="H6" s="26"/>
      <c r="I6" s="26"/>
      <c r="J6" s="26"/>
      <c r="K6" s="26" t="str">
        <f>IF(I6=0,"",(J6-I6)/I6*100)</f>
        <v/>
      </c>
      <c r="L6" s="32"/>
    </row>
    <row r="7" customHeight="1" spans="1:12">
      <c r="A7" s="23"/>
      <c r="B7" s="24"/>
      <c r="C7" s="24"/>
      <c r="D7" s="23"/>
      <c r="E7" s="26"/>
      <c r="F7" s="95"/>
      <c r="G7" s="26"/>
      <c r="H7" s="26"/>
      <c r="I7" s="26"/>
      <c r="J7" s="26"/>
      <c r="K7" s="26" t="str">
        <f t="shared" ref="K7:K25" si="0">IF(I7=0,"",(J7-I7)/I7*100)</f>
        <v/>
      </c>
      <c r="L7" s="32"/>
    </row>
    <row r="8" customHeight="1" spans="1:12">
      <c r="A8" s="23"/>
      <c r="B8" s="24"/>
      <c r="C8" s="24"/>
      <c r="D8" s="23"/>
      <c r="E8" s="26"/>
      <c r="F8" s="95"/>
      <c r="G8" s="26"/>
      <c r="H8" s="26"/>
      <c r="I8" s="26"/>
      <c r="J8" s="26"/>
      <c r="K8" s="26" t="str">
        <f t="shared" si="0"/>
        <v/>
      </c>
      <c r="L8" s="32"/>
    </row>
    <row r="9" customHeight="1" spans="1:12">
      <c r="A9" s="23"/>
      <c r="B9" s="24"/>
      <c r="C9" s="24"/>
      <c r="D9" s="23"/>
      <c r="E9" s="26"/>
      <c r="F9" s="95"/>
      <c r="G9" s="26"/>
      <c r="H9" s="26"/>
      <c r="I9" s="26"/>
      <c r="J9" s="26"/>
      <c r="K9" s="26" t="str">
        <f t="shared" si="0"/>
        <v/>
      </c>
      <c r="L9" s="32"/>
    </row>
    <row r="10" customHeight="1" spans="1:12">
      <c r="A10" s="23"/>
      <c r="B10" s="24"/>
      <c r="C10" s="24"/>
      <c r="D10" s="23"/>
      <c r="E10" s="26"/>
      <c r="F10" s="95"/>
      <c r="G10" s="26"/>
      <c r="H10" s="26"/>
      <c r="I10" s="26"/>
      <c r="J10" s="26"/>
      <c r="K10" s="26" t="str">
        <f t="shared" si="0"/>
        <v/>
      </c>
      <c r="L10" s="32"/>
    </row>
    <row r="11" customHeight="1" spans="1:12">
      <c r="A11" s="23"/>
      <c r="B11" s="24"/>
      <c r="C11" s="24"/>
      <c r="D11" s="23"/>
      <c r="E11" s="26"/>
      <c r="F11" s="95"/>
      <c r="G11" s="26"/>
      <c r="H11" s="26"/>
      <c r="I11" s="26"/>
      <c r="J11" s="26"/>
      <c r="K11" s="26" t="str">
        <f t="shared" si="0"/>
        <v/>
      </c>
      <c r="L11" s="32"/>
    </row>
    <row r="12" customHeight="1" spans="1:12">
      <c r="A12" s="23"/>
      <c r="B12" s="24"/>
      <c r="C12" s="24"/>
      <c r="D12" s="23"/>
      <c r="E12" s="26"/>
      <c r="F12" s="95"/>
      <c r="G12" s="26"/>
      <c r="H12" s="26"/>
      <c r="I12" s="26"/>
      <c r="J12" s="26"/>
      <c r="K12" s="26" t="str">
        <f t="shared" si="0"/>
        <v/>
      </c>
      <c r="L12" s="32"/>
    </row>
    <row r="13" customHeight="1" spans="1:12">
      <c r="A13" s="23"/>
      <c r="B13" s="24"/>
      <c r="C13" s="24"/>
      <c r="D13" s="23"/>
      <c r="E13" s="26"/>
      <c r="F13" s="95"/>
      <c r="G13" s="26"/>
      <c r="H13" s="26"/>
      <c r="I13" s="26"/>
      <c r="J13" s="26"/>
      <c r="K13" s="26" t="str">
        <f t="shared" si="0"/>
        <v/>
      </c>
      <c r="L13" s="32"/>
    </row>
    <row r="14" customHeight="1" spans="1:12">
      <c r="A14" s="23"/>
      <c r="B14" s="24"/>
      <c r="C14" s="24"/>
      <c r="D14" s="23"/>
      <c r="E14" s="26"/>
      <c r="F14" s="95"/>
      <c r="G14" s="26"/>
      <c r="H14" s="26"/>
      <c r="I14" s="26"/>
      <c r="J14" s="26"/>
      <c r="K14" s="26" t="str">
        <f t="shared" si="0"/>
        <v/>
      </c>
      <c r="L14" s="32"/>
    </row>
    <row r="15" customHeight="1" spans="1:12">
      <c r="A15" s="23"/>
      <c r="B15" s="24"/>
      <c r="C15" s="24"/>
      <c r="D15" s="23"/>
      <c r="E15" s="26"/>
      <c r="F15" s="95"/>
      <c r="G15" s="26"/>
      <c r="H15" s="26"/>
      <c r="I15" s="26"/>
      <c r="J15" s="26"/>
      <c r="K15" s="26" t="str">
        <f t="shared" si="0"/>
        <v/>
      </c>
      <c r="L15" s="32"/>
    </row>
    <row r="16" customHeight="1" spans="1:12">
      <c r="A16" s="23"/>
      <c r="B16" s="24"/>
      <c r="C16" s="24"/>
      <c r="D16" s="23"/>
      <c r="E16" s="26"/>
      <c r="F16" s="95"/>
      <c r="G16" s="26"/>
      <c r="H16" s="26"/>
      <c r="I16" s="26"/>
      <c r="J16" s="26"/>
      <c r="K16" s="26" t="str">
        <f t="shared" si="0"/>
        <v/>
      </c>
      <c r="L16" s="32"/>
    </row>
    <row r="17" customHeight="1" spans="1:12">
      <c r="A17" s="23"/>
      <c r="B17" s="24"/>
      <c r="C17" s="24"/>
      <c r="D17" s="23"/>
      <c r="E17" s="26"/>
      <c r="F17" s="95"/>
      <c r="G17" s="26"/>
      <c r="H17" s="26"/>
      <c r="I17" s="26"/>
      <c r="J17" s="26"/>
      <c r="K17" s="26" t="str">
        <f t="shared" si="0"/>
        <v/>
      </c>
      <c r="L17" s="32"/>
    </row>
    <row r="18" customHeight="1" spans="1:12">
      <c r="A18" s="23"/>
      <c r="B18" s="24"/>
      <c r="C18" s="24"/>
      <c r="D18" s="23"/>
      <c r="E18" s="26"/>
      <c r="F18" s="95"/>
      <c r="G18" s="26"/>
      <c r="H18" s="26"/>
      <c r="I18" s="26"/>
      <c r="J18" s="26"/>
      <c r="K18" s="26" t="str">
        <f t="shared" si="0"/>
        <v/>
      </c>
      <c r="L18" s="32"/>
    </row>
    <row r="19" customHeight="1" spans="1:12">
      <c r="A19" s="23"/>
      <c r="B19" s="24"/>
      <c r="C19" s="24"/>
      <c r="D19" s="23"/>
      <c r="E19" s="26"/>
      <c r="F19" s="95"/>
      <c r="G19" s="26"/>
      <c r="H19" s="26"/>
      <c r="I19" s="26"/>
      <c r="J19" s="26"/>
      <c r="K19" s="26" t="str">
        <f t="shared" si="0"/>
        <v/>
      </c>
      <c r="L19" s="32"/>
    </row>
    <row r="20" customHeight="1" spans="1:12">
      <c r="A20" s="23"/>
      <c r="B20" s="24"/>
      <c r="C20" s="24"/>
      <c r="D20" s="23"/>
      <c r="E20" s="26"/>
      <c r="F20" s="95"/>
      <c r="G20" s="26"/>
      <c r="H20" s="26"/>
      <c r="I20" s="26"/>
      <c r="J20" s="26"/>
      <c r="K20" s="26" t="str">
        <f t="shared" si="0"/>
        <v/>
      </c>
      <c r="L20" s="32"/>
    </row>
    <row r="21" customHeight="1" spans="1:12">
      <c r="A21" s="23"/>
      <c r="B21" s="24"/>
      <c r="C21" s="24"/>
      <c r="D21" s="23"/>
      <c r="E21" s="26"/>
      <c r="F21" s="95"/>
      <c r="G21" s="26"/>
      <c r="H21" s="26"/>
      <c r="I21" s="26"/>
      <c r="J21" s="26"/>
      <c r="K21" s="26" t="str">
        <f t="shared" si="0"/>
        <v/>
      </c>
      <c r="L21" s="32"/>
    </row>
    <row r="22" customHeight="1" spans="1:12">
      <c r="A22" s="23"/>
      <c r="B22" s="24"/>
      <c r="C22" s="24"/>
      <c r="D22" s="23"/>
      <c r="E22" s="26"/>
      <c r="F22" s="95"/>
      <c r="G22" s="26"/>
      <c r="H22" s="26"/>
      <c r="I22" s="26"/>
      <c r="J22" s="26"/>
      <c r="K22" s="26" t="str">
        <f t="shared" si="0"/>
        <v/>
      </c>
      <c r="L22" s="32"/>
    </row>
    <row r="23" customHeight="1" spans="1:12">
      <c r="A23" s="23"/>
      <c r="B23" s="24"/>
      <c r="C23" s="24"/>
      <c r="D23" s="23"/>
      <c r="E23" s="26"/>
      <c r="F23" s="95"/>
      <c r="G23" s="26"/>
      <c r="H23" s="26"/>
      <c r="I23" s="26"/>
      <c r="J23" s="26"/>
      <c r="K23" s="26" t="str">
        <f t="shared" si="0"/>
        <v/>
      </c>
      <c r="L23" s="32"/>
    </row>
    <row r="24" customHeight="1" spans="1:12">
      <c r="A24" s="23"/>
      <c r="B24" s="24"/>
      <c r="C24" s="24"/>
      <c r="D24" s="23"/>
      <c r="E24" s="26"/>
      <c r="F24" s="95"/>
      <c r="G24" s="26"/>
      <c r="H24" s="26"/>
      <c r="I24" s="26"/>
      <c r="J24" s="26"/>
      <c r="K24" s="26" t="str">
        <f t="shared" si="0"/>
        <v/>
      </c>
      <c r="L24" s="32"/>
    </row>
    <row r="25" customHeight="1" spans="1:12">
      <c r="A25" s="23"/>
      <c r="B25" s="24"/>
      <c r="C25" s="24"/>
      <c r="D25" s="23"/>
      <c r="E25" s="26"/>
      <c r="F25" s="95"/>
      <c r="G25" s="26"/>
      <c r="H25" s="26"/>
      <c r="I25" s="26"/>
      <c r="J25" s="26"/>
      <c r="K25" s="26" t="str">
        <f t="shared" si="0"/>
        <v/>
      </c>
      <c r="L25" s="32"/>
    </row>
    <row r="26" customHeight="1" spans="1:12">
      <c r="A26" s="23"/>
      <c r="B26" s="24"/>
      <c r="C26" s="24"/>
      <c r="D26" s="23"/>
      <c r="E26" s="26"/>
      <c r="F26" s="95"/>
      <c r="G26" s="26"/>
      <c r="H26" s="26"/>
      <c r="I26" s="26"/>
      <c r="J26" s="26"/>
      <c r="K26" s="26"/>
      <c r="L26" s="32"/>
    </row>
    <row r="27" customHeight="1" spans="1:12">
      <c r="A27" s="27" t="s">
        <v>451</v>
      </c>
      <c r="B27" s="45"/>
      <c r="C27" s="32"/>
      <c r="D27" s="32"/>
      <c r="E27" s="26"/>
      <c r="F27" s="32"/>
      <c r="G27" s="26">
        <f>SUM(G6:G26)</f>
        <v>0</v>
      </c>
      <c r="H27" s="26"/>
      <c r="I27" s="26">
        <f>SUM(I6:I26)</f>
        <v>0</v>
      </c>
      <c r="J27" s="26">
        <f>SUM(J6:J26)</f>
        <v>0</v>
      </c>
      <c r="K27" s="26" t="str">
        <f>IF(I27=0,"",(J27-I27)/I27*100)</f>
        <v/>
      </c>
      <c r="L27" s="32"/>
    </row>
    <row r="28" customHeight="1" spans="1:9">
      <c r="A28" s="29" t="str">
        <f>封面!D11&amp;封面!G11</f>
        <v>填表人：魏延辉</v>
      </c>
      <c r="I28" s="20" t="str">
        <f>"评估人员："&amp;封面!G20</f>
        <v>评估人员：</v>
      </c>
    </row>
    <row r="29" customHeight="1" spans="1:1">
      <c r="A29" s="29" t="str">
        <f>CONCATENATE(封面!D13,封面!F13,封面!G13,封面!H13,封面!I13,封面!J13,封面!K13)</f>
        <v>填表日期：2021年3月31日</v>
      </c>
    </row>
  </sheetData>
  <mergeCells count="3">
    <mergeCell ref="A2:L2"/>
    <mergeCell ref="A3:L3"/>
    <mergeCell ref="A27:B27"/>
  </mergeCells>
  <hyperlinks>
    <hyperlink ref="B1" location="流动汇总!B6" display="返回"/>
    <hyperlink ref="A1" location="索引目录!E8" display="返回索引页"/>
  </hyperlinks>
  <printOptions horizontalCentered="1"/>
  <pageMargins left="0.354166666666667" right="0.354166666666667" top="0.786805555555556" bottom="0.786805555555556" header="1.01944444444444" footer="0.511111111111111"/>
  <pageSetup paperSize="9" firstPageNumber="4294963191" fitToHeight="0" orientation="landscape" useFirstPageNumber="1"/>
  <headerFooter alignWithMargins="0">
    <oddHeader>&amp;R&amp;"宋体,常规"&amp;10表&amp;"Times New Roman,常规"3-1-3
&amp;"宋体,常规"共&amp;"Times New Roman,常规"&amp;N&amp;"宋体,常规"页第&amp;"Times New Roman,常规"&amp;P&amp;"宋体,常规"页</oddHead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pageSetUpPr fitToPage="1"/>
  </sheetPr>
  <dimension ref="A1:G29"/>
  <sheetViews>
    <sheetView zoomScale="85" zoomScaleNormal="85" workbookViewId="0">
      <selection activeCell="A3" sqref="A3:G3"/>
    </sheetView>
  </sheetViews>
  <sheetFormatPr defaultColWidth="9" defaultRowHeight="15.75" customHeight="1" outlineLevelCol="6"/>
  <cols>
    <col min="1" max="1" width="7.875" style="13" customWidth="1"/>
    <col min="2" max="2" width="26.375" style="13" customWidth="1"/>
    <col min="3" max="3" width="19.125" style="13" hidden="1" customWidth="1" outlineLevel="1"/>
    <col min="4" max="4" width="24.25" style="13" customWidth="1" collapsed="1"/>
    <col min="5" max="6" width="24.25" style="13" customWidth="1"/>
    <col min="7" max="7" width="15.25" style="13" customWidth="1"/>
    <col min="8" max="16384" width="9" style="13"/>
  </cols>
  <sheetData>
    <row r="1" spans="1:7">
      <c r="A1" s="94" t="s">
        <v>284</v>
      </c>
      <c r="B1" s="15" t="s">
        <v>361</v>
      </c>
      <c r="C1" s="16"/>
      <c r="D1" s="16"/>
      <c r="E1" s="16"/>
      <c r="F1" s="16"/>
      <c r="G1" s="16"/>
    </row>
    <row r="2" s="11" customFormat="1" ht="30" customHeight="1" spans="1:7">
      <c r="A2" s="17" t="s">
        <v>452</v>
      </c>
      <c r="B2" s="18"/>
      <c r="C2" s="18"/>
      <c r="D2" s="18"/>
      <c r="E2" s="18"/>
      <c r="F2" s="18"/>
      <c r="G2" s="18"/>
    </row>
    <row r="3" ht="14.1" customHeight="1" spans="1:7">
      <c r="A3" s="19" t="str">
        <f>CONCATENATE(封面!D9,封面!F9,封面!G9,封面!H9,封面!I9,封面!J9,封面!K9)</f>
        <v>评估基准日：2021年3月31日</v>
      </c>
      <c r="B3" s="19"/>
      <c r="C3" s="19"/>
      <c r="D3" s="19"/>
      <c r="E3" s="19"/>
      <c r="F3" s="19"/>
      <c r="G3" s="19"/>
    </row>
    <row r="4" customHeight="1" spans="1:7">
      <c r="A4" s="20" t="str">
        <f>封面!D7&amp;封面!F7</f>
        <v>产权持有人：黑龙江省机场管理集团有限公司漠河机场分公司</v>
      </c>
      <c r="G4" s="50" t="s">
        <v>286</v>
      </c>
    </row>
    <row r="5" s="49" customFormat="1" customHeight="1" spans="1:7">
      <c r="A5" s="51" t="s">
        <v>419</v>
      </c>
      <c r="B5" s="51" t="s">
        <v>363</v>
      </c>
      <c r="C5" s="51" t="s">
        <v>364</v>
      </c>
      <c r="D5" s="51" t="s">
        <v>366</v>
      </c>
      <c r="E5" s="51" t="s">
        <v>367</v>
      </c>
      <c r="F5" s="52" t="s">
        <v>368</v>
      </c>
      <c r="G5" s="51" t="s">
        <v>369</v>
      </c>
    </row>
    <row r="6" customHeight="1" spans="1:7">
      <c r="A6" s="51" t="s">
        <v>453</v>
      </c>
      <c r="B6" s="55" t="s">
        <v>454</v>
      </c>
      <c r="C6" s="26">
        <f>'交易性-股票'!G27</f>
        <v>0</v>
      </c>
      <c r="D6" s="26">
        <f>'交易性-股票'!I27</f>
        <v>0</v>
      </c>
      <c r="E6" s="26">
        <f>'交易性-股票'!K27</f>
        <v>0</v>
      </c>
      <c r="F6" s="26">
        <f>E6-D6</f>
        <v>0</v>
      </c>
      <c r="G6" s="54" t="str">
        <f>IF(D6=0,"",F6/D6*100)</f>
        <v/>
      </c>
    </row>
    <row r="7" customHeight="1" spans="1:7">
      <c r="A7" s="51" t="s">
        <v>455</v>
      </c>
      <c r="B7" s="55" t="s">
        <v>456</v>
      </c>
      <c r="C7" s="26">
        <f>'交易性-债券'!H27</f>
        <v>0</v>
      </c>
      <c r="D7" s="26">
        <f>'交易性-债券'!J27</f>
        <v>0</v>
      </c>
      <c r="E7" s="26">
        <f>'交易性-债券'!K27</f>
        <v>0</v>
      </c>
      <c r="F7" s="26">
        <f>E7-D7</f>
        <v>0</v>
      </c>
      <c r="G7" s="26" t="str">
        <f>IF(D7=0,"",F7/D7*100)</f>
        <v/>
      </c>
    </row>
    <row r="8" customHeight="1" spans="1:7">
      <c r="A8" s="51" t="s">
        <v>457</v>
      </c>
      <c r="B8" s="55" t="s">
        <v>458</v>
      </c>
      <c r="C8" s="26">
        <f>'交易性-基金'!H27</f>
        <v>0</v>
      </c>
      <c r="D8" s="26">
        <f>'交易性-基金'!J27</f>
        <v>0</v>
      </c>
      <c r="E8" s="26">
        <f>'交易性-基金'!L27</f>
        <v>0</v>
      </c>
      <c r="F8" s="26">
        <f>E8-D8</f>
        <v>0</v>
      </c>
      <c r="G8" s="26" t="str">
        <f>IF(D8=0,"",F8/D8*100)</f>
        <v/>
      </c>
    </row>
    <row r="9" customHeight="1" spans="1:7">
      <c r="A9" s="23"/>
      <c r="B9" s="32"/>
      <c r="C9" s="26"/>
      <c r="D9" s="26"/>
      <c r="E9" s="26"/>
      <c r="F9" s="26"/>
      <c r="G9" s="26"/>
    </row>
    <row r="10" customHeight="1" spans="1:7">
      <c r="A10" s="23"/>
      <c r="B10" s="32"/>
      <c r="C10" s="26"/>
      <c r="D10" s="26"/>
      <c r="E10" s="26"/>
      <c r="F10" s="26"/>
      <c r="G10" s="26"/>
    </row>
    <row r="11" customHeight="1" spans="1:7">
      <c r="A11" s="23"/>
      <c r="B11" s="32"/>
      <c r="C11" s="26"/>
      <c r="D11" s="26"/>
      <c r="E11" s="26"/>
      <c r="F11" s="26"/>
      <c r="G11" s="26"/>
    </row>
    <row r="12" customHeight="1" spans="1:7">
      <c r="A12" s="23"/>
      <c r="B12" s="32"/>
      <c r="C12" s="26"/>
      <c r="D12" s="26"/>
      <c r="E12" s="26"/>
      <c r="F12" s="26"/>
      <c r="G12" s="26"/>
    </row>
    <row r="13" customHeight="1" spans="1:7">
      <c r="A13" s="23"/>
      <c r="B13" s="32"/>
      <c r="C13" s="26"/>
      <c r="D13" s="26"/>
      <c r="E13" s="26"/>
      <c r="F13" s="26"/>
      <c r="G13" s="26"/>
    </row>
    <row r="14" customHeight="1" spans="1:7">
      <c r="A14" s="23"/>
      <c r="B14" s="32"/>
      <c r="C14" s="26"/>
      <c r="D14" s="26"/>
      <c r="E14" s="26"/>
      <c r="F14" s="26"/>
      <c r="G14" s="26"/>
    </row>
    <row r="15" customHeight="1" spans="1:7">
      <c r="A15" s="23"/>
      <c r="B15" s="32"/>
      <c r="C15" s="26"/>
      <c r="D15" s="26"/>
      <c r="E15" s="26"/>
      <c r="F15" s="26"/>
      <c r="G15" s="26"/>
    </row>
    <row r="16" customHeight="1" spans="1:7">
      <c r="A16" s="23"/>
      <c r="B16" s="32"/>
      <c r="C16" s="26"/>
      <c r="D16" s="26"/>
      <c r="E16" s="26"/>
      <c r="F16" s="26"/>
      <c r="G16" s="26"/>
    </row>
    <row r="17" customHeight="1" spans="1:7">
      <c r="A17" s="23"/>
      <c r="B17" s="32"/>
      <c r="C17" s="26"/>
      <c r="D17" s="26"/>
      <c r="E17" s="26"/>
      <c r="F17" s="26"/>
      <c r="G17" s="26"/>
    </row>
    <row r="18" customHeight="1" spans="1:7">
      <c r="A18" s="23"/>
      <c r="B18" s="32"/>
      <c r="C18" s="26"/>
      <c r="D18" s="26"/>
      <c r="E18" s="26"/>
      <c r="F18" s="26"/>
      <c r="G18" s="26"/>
    </row>
    <row r="19" customHeight="1" spans="1:7">
      <c r="A19" s="23"/>
      <c r="B19" s="32"/>
      <c r="C19" s="26"/>
      <c r="D19" s="26"/>
      <c r="E19" s="26"/>
      <c r="F19" s="26"/>
      <c r="G19" s="26"/>
    </row>
    <row r="20" customHeight="1" spans="1:7">
      <c r="A20" s="23"/>
      <c r="B20" s="32"/>
      <c r="C20" s="26"/>
      <c r="D20" s="26"/>
      <c r="E20" s="26"/>
      <c r="F20" s="26"/>
      <c r="G20" s="26"/>
    </row>
    <row r="21" customHeight="1" spans="1:7">
      <c r="A21" s="23"/>
      <c r="B21" s="32"/>
      <c r="C21" s="26"/>
      <c r="D21" s="26"/>
      <c r="E21" s="26"/>
      <c r="F21" s="26"/>
      <c r="G21" s="26"/>
    </row>
    <row r="22" customHeight="1" spans="1:7">
      <c r="A22" s="23"/>
      <c r="B22" s="32"/>
      <c r="C22" s="26"/>
      <c r="D22" s="26"/>
      <c r="E22" s="26"/>
      <c r="F22" s="26"/>
      <c r="G22" s="26"/>
    </row>
    <row r="23" customHeight="1" spans="1:7">
      <c r="A23" s="23"/>
      <c r="B23" s="32"/>
      <c r="C23" s="26"/>
      <c r="D23" s="26"/>
      <c r="E23" s="26"/>
      <c r="F23" s="26"/>
      <c r="G23" s="26"/>
    </row>
    <row r="24" customHeight="1" spans="1:7">
      <c r="A24" s="23"/>
      <c r="B24" s="32"/>
      <c r="C24" s="26"/>
      <c r="D24" s="26"/>
      <c r="E24" s="26"/>
      <c r="F24" s="26"/>
      <c r="G24" s="26"/>
    </row>
    <row r="25" customHeight="1" spans="1:7">
      <c r="A25" s="23"/>
      <c r="B25" s="32"/>
      <c r="C25" s="26"/>
      <c r="D25" s="26"/>
      <c r="E25" s="26"/>
      <c r="F25" s="26"/>
      <c r="G25" s="26"/>
    </row>
    <row r="26" customHeight="1" spans="1:7">
      <c r="A26" s="23"/>
      <c r="B26" s="32"/>
      <c r="C26" s="26"/>
      <c r="D26" s="26"/>
      <c r="E26" s="26"/>
      <c r="F26" s="26"/>
      <c r="G26" s="26"/>
    </row>
    <row r="27" customHeight="1" spans="1:7">
      <c r="A27" s="51" t="s">
        <v>425</v>
      </c>
      <c r="B27" s="51" t="s">
        <v>459</v>
      </c>
      <c r="C27" s="26">
        <f>SUM(C6:C26)</f>
        <v>0</v>
      </c>
      <c r="D27" s="26">
        <f>SUM(D6:D26)</f>
        <v>0</v>
      </c>
      <c r="E27" s="26">
        <f>SUM(E6:E26)</f>
        <v>0</v>
      </c>
      <c r="F27" s="26">
        <f>SUM(F6:F26)</f>
        <v>0</v>
      </c>
      <c r="G27" s="26" t="str">
        <f>IF(D27=0,"",F27/D27*100)</f>
        <v/>
      </c>
    </row>
    <row r="28" customHeight="1" spans="1:5">
      <c r="A28" s="29" t="str">
        <f>封面!D11&amp;封面!G11</f>
        <v>填表人：魏延辉</v>
      </c>
      <c r="D28" s="20"/>
      <c r="E28" s="13" t="str">
        <f>"评估人员："&amp;封面!G20</f>
        <v>评估人员：</v>
      </c>
    </row>
    <row r="29" customHeight="1" spans="1:1">
      <c r="A29" s="29" t="str">
        <f>CONCATENATE(封面!D13,封面!F13,封面!G13,封面!H13,封面!I13,封面!J13,封面!K13)</f>
        <v>填表日期：2021年3月31日</v>
      </c>
    </row>
  </sheetData>
  <mergeCells count="2">
    <mergeCell ref="A2:G2"/>
    <mergeCell ref="A3:G3"/>
  </mergeCells>
  <hyperlinks>
    <hyperlink ref="A1" location="索引目录!D9" display="返回索引页"/>
    <hyperlink ref="B6" location="'交易性-股票'!B1" display="交易性金融资产-股票投资"/>
    <hyperlink ref="B7" location="'交易性-债券'!B1" display="交易性金融资产-债券投资"/>
    <hyperlink ref="B1" location="流动汇总!B7" display="返回"/>
    <hyperlink ref="B8" location="'交易性-基金'!B1" display="交易性金融资产-基金投资"/>
  </hyperlinks>
  <printOptions horizontalCentered="1"/>
  <pageMargins left="0.354166666666667" right="0.354166666666667" top="0.786805555555556" bottom="0.786805555555556" header="1.00972222222222" footer="0.511111111111111"/>
  <pageSetup paperSize="9" firstPageNumber="4294963191" fitToHeight="0" orientation="landscape" useFirstPageNumber="1"/>
  <headerFooter alignWithMargins="0">
    <oddHeader>&amp;R&amp;"宋体,常规"&amp;10表&amp;"Times New Roman,常规"3-2
&amp;"宋体,常规"共&amp;"Times New Roman,常规"&amp;N&amp;"宋体,常规"页第&amp;"Times New Roman,常规"&amp;P&amp;"宋体,常规"页</oddHead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workbookViewId="0">
      <selection activeCell="A3" sqref="A3:L3"/>
    </sheetView>
  </sheetViews>
  <sheetFormatPr defaultColWidth="9" defaultRowHeight="15.75" customHeight="1"/>
  <cols>
    <col min="1" max="1" width="5.875" style="13" customWidth="1"/>
    <col min="2" max="2" width="16.625" style="13" customWidth="1"/>
    <col min="3" max="3" width="12.5" style="13" customWidth="1"/>
    <col min="4" max="5" width="10.125" style="13" customWidth="1"/>
    <col min="6" max="6" width="10.5" style="13" customWidth="1"/>
    <col min="7" max="8" width="15.5" style="13" hidden="1" customWidth="1" outlineLevel="1"/>
    <col min="9" max="9" width="15.5" style="13" customWidth="1" collapsed="1"/>
    <col min="10" max="10" width="12.875" style="13" customWidth="1"/>
    <col min="11" max="11" width="14.875" style="13" customWidth="1"/>
    <col min="12" max="12" width="12.875" style="13" customWidth="1"/>
    <col min="13" max="16384" width="9" style="13"/>
  </cols>
  <sheetData>
    <row r="1" spans="1:12">
      <c r="A1" s="94" t="s">
        <v>284</v>
      </c>
      <c r="B1" s="15" t="s">
        <v>361</v>
      </c>
      <c r="C1" s="16"/>
      <c r="D1" s="16"/>
      <c r="E1" s="16"/>
      <c r="F1" s="16"/>
      <c r="G1" s="16"/>
      <c r="H1" s="16"/>
      <c r="I1" s="16"/>
      <c r="J1" s="16"/>
      <c r="K1" s="16"/>
      <c r="L1" s="16"/>
    </row>
    <row r="2" s="11" customFormat="1" ht="30" customHeight="1" spans="1:12">
      <c r="A2" s="17" t="s">
        <v>460</v>
      </c>
      <c r="B2" s="18"/>
      <c r="C2" s="18"/>
      <c r="D2" s="18"/>
      <c r="E2" s="18"/>
      <c r="F2" s="18"/>
      <c r="G2" s="18"/>
      <c r="H2" s="18"/>
      <c r="I2" s="18"/>
      <c r="J2" s="18"/>
      <c r="K2" s="18"/>
      <c r="L2" s="18"/>
    </row>
    <row r="3" ht="14.1" customHeight="1" spans="1:12">
      <c r="A3" s="19" t="str">
        <f>CONCATENATE(封面!D9,封面!F9,封面!G9,封面!H9,封面!I9,封面!J9,封面!K9)</f>
        <v>评估基准日：2021年3月31日</v>
      </c>
      <c r="B3" s="19"/>
      <c r="C3" s="19"/>
      <c r="D3" s="19"/>
      <c r="E3" s="19"/>
      <c r="F3" s="19"/>
      <c r="G3" s="19"/>
      <c r="H3" s="19"/>
      <c r="I3" s="30"/>
      <c r="J3" s="30"/>
      <c r="K3" s="30"/>
      <c r="L3" s="30"/>
    </row>
    <row r="4" customHeight="1" spans="1:12">
      <c r="A4" s="20" t="str">
        <f>封面!D7&amp;封面!F7</f>
        <v>产权持有人：黑龙江省机场管理集团有限公司漠河机场分公司</v>
      </c>
      <c r="L4" s="31" t="s">
        <v>286</v>
      </c>
    </row>
    <row r="5" s="12" customFormat="1" customHeight="1" spans="1:12">
      <c r="A5" s="21" t="s">
        <v>351</v>
      </c>
      <c r="B5" s="21" t="s">
        <v>461</v>
      </c>
      <c r="C5" s="21" t="s">
        <v>462</v>
      </c>
      <c r="D5" s="21" t="s">
        <v>463</v>
      </c>
      <c r="E5" s="21" t="s">
        <v>464</v>
      </c>
      <c r="F5" s="21" t="s">
        <v>465</v>
      </c>
      <c r="G5" s="21" t="s">
        <v>364</v>
      </c>
      <c r="H5" s="21" t="s">
        <v>442</v>
      </c>
      <c r="I5" s="21" t="s">
        <v>366</v>
      </c>
      <c r="J5" s="21" t="s">
        <v>466</v>
      </c>
      <c r="K5" s="21" t="s">
        <v>367</v>
      </c>
      <c r="L5" s="21" t="s">
        <v>387</v>
      </c>
    </row>
    <row r="6" customHeight="1" spans="1:12">
      <c r="A6" s="23"/>
      <c r="B6" s="24"/>
      <c r="C6" s="23"/>
      <c r="D6" s="25"/>
      <c r="E6" s="39"/>
      <c r="F6" s="23"/>
      <c r="G6" s="26"/>
      <c r="H6" s="26"/>
      <c r="I6" s="26"/>
      <c r="J6" s="26"/>
      <c r="K6" s="26"/>
      <c r="L6" s="26" t="str">
        <f>IF(I6=0,"",(K6-I6)/I6*100)</f>
        <v/>
      </c>
    </row>
    <row r="7" customHeight="1" spans="1:12">
      <c r="A7" s="23"/>
      <c r="B7" s="24"/>
      <c r="C7" s="23"/>
      <c r="D7" s="25"/>
      <c r="E7" s="39"/>
      <c r="F7" s="23"/>
      <c r="G7" s="26"/>
      <c r="H7" s="26"/>
      <c r="I7" s="26"/>
      <c r="J7" s="26"/>
      <c r="K7" s="26"/>
      <c r="L7" s="26" t="str">
        <f>IF(I7=0,"",(K7-I7)/I7*100)</f>
        <v/>
      </c>
    </row>
    <row r="8" customHeight="1" spans="1:12">
      <c r="A8" s="23"/>
      <c r="B8" s="24"/>
      <c r="C8" s="23"/>
      <c r="D8" s="25"/>
      <c r="E8" s="39"/>
      <c r="F8" s="23"/>
      <c r="G8" s="26"/>
      <c r="H8" s="26"/>
      <c r="I8" s="26"/>
      <c r="J8" s="26"/>
      <c r="K8" s="26"/>
      <c r="L8" s="26" t="str">
        <f t="shared" ref="L8:L27" si="0">IF(I8=0,"",(K8-I8)/I8*100)</f>
        <v/>
      </c>
    </row>
    <row r="9" customHeight="1" spans="1:12">
      <c r="A9" s="23"/>
      <c r="B9" s="24"/>
      <c r="C9" s="23"/>
      <c r="D9" s="25"/>
      <c r="E9" s="39"/>
      <c r="F9" s="23"/>
      <c r="G9" s="26"/>
      <c r="H9" s="26"/>
      <c r="I9" s="26"/>
      <c r="J9" s="26"/>
      <c r="K9" s="26"/>
      <c r="L9" s="26" t="str">
        <f t="shared" si="0"/>
        <v/>
      </c>
    </row>
    <row r="10" customHeight="1" spans="1:12">
      <c r="A10" s="23"/>
      <c r="B10" s="24"/>
      <c r="C10" s="23"/>
      <c r="D10" s="25"/>
      <c r="E10" s="39"/>
      <c r="F10" s="23"/>
      <c r="G10" s="26"/>
      <c r="H10" s="26"/>
      <c r="I10" s="26"/>
      <c r="J10" s="26"/>
      <c r="K10" s="26"/>
      <c r="L10" s="26" t="str">
        <f t="shared" si="0"/>
        <v/>
      </c>
    </row>
    <row r="11" customHeight="1" spans="1:12">
      <c r="A11" s="23"/>
      <c r="B11" s="24"/>
      <c r="C11" s="23"/>
      <c r="D11" s="25"/>
      <c r="E11" s="39"/>
      <c r="F11" s="23"/>
      <c r="G11" s="26"/>
      <c r="H11" s="26"/>
      <c r="I11" s="26"/>
      <c r="J11" s="26"/>
      <c r="K11" s="26"/>
      <c r="L11" s="26" t="str">
        <f t="shared" si="0"/>
        <v/>
      </c>
    </row>
    <row r="12" customHeight="1" spans="1:12">
      <c r="A12" s="23"/>
      <c r="B12" s="24"/>
      <c r="C12" s="23"/>
      <c r="D12" s="25"/>
      <c r="E12" s="39"/>
      <c r="F12" s="23"/>
      <c r="G12" s="26"/>
      <c r="H12" s="26"/>
      <c r="I12" s="26"/>
      <c r="J12" s="26"/>
      <c r="K12" s="26"/>
      <c r="L12" s="26" t="str">
        <f t="shared" si="0"/>
        <v/>
      </c>
    </row>
    <row r="13" customHeight="1" spans="1:12">
      <c r="A13" s="23"/>
      <c r="B13" s="24"/>
      <c r="C13" s="23"/>
      <c r="D13" s="25"/>
      <c r="E13" s="39"/>
      <c r="F13" s="23"/>
      <c r="G13" s="26"/>
      <c r="H13" s="26"/>
      <c r="I13" s="26"/>
      <c r="J13" s="26"/>
      <c r="K13" s="26"/>
      <c r="L13" s="26" t="str">
        <f t="shared" si="0"/>
        <v/>
      </c>
    </row>
    <row r="14" customHeight="1" spans="1:12">
      <c r="A14" s="23"/>
      <c r="B14" s="24"/>
      <c r="C14" s="23"/>
      <c r="D14" s="25"/>
      <c r="E14" s="39"/>
      <c r="F14" s="23"/>
      <c r="G14" s="26"/>
      <c r="H14" s="26"/>
      <c r="I14" s="26"/>
      <c r="J14" s="26"/>
      <c r="K14" s="26"/>
      <c r="L14" s="26" t="str">
        <f t="shared" si="0"/>
        <v/>
      </c>
    </row>
    <row r="15" customHeight="1" spans="1:12">
      <c r="A15" s="23"/>
      <c r="B15" s="24"/>
      <c r="C15" s="23"/>
      <c r="D15" s="25"/>
      <c r="E15" s="39"/>
      <c r="F15" s="23"/>
      <c r="G15" s="26"/>
      <c r="H15" s="26"/>
      <c r="I15" s="26"/>
      <c r="J15" s="26"/>
      <c r="K15" s="26"/>
      <c r="L15" s="26" t="str">
        <f t="shared" si="0"/>
        <v/>
      </c>
    </row>
    <row r="16" customHeight="1" spans="1:12">
      <c r="A16" s="23"/>
      <c r="B16" s="24"/>
      <c r="C16" s="23"/>
      <c r="D16" s="25"/>
      <c r="E16" s="39"/>
      <c r="F16" s="23"/>
      <c r="G16" s="26"/>
      <c r="H16" s="26"/>
      <c r="I16" s="26"/>
      <c r="J16" s="26"/>
      <c r="K16" s="26"/>
      <c r="L16" s="26" t="str">
        <f t="shared" si="0"/>
        <v/>
      </c>
    </row>
    <row r="17" customHeight="1" spans="1:12">
      <c r="A17" s="23"/>
      <c r="B17" s="24"/>
      <c r="C17" s="23"/>
      <c r="D17" s="25"/>
      <c r="E17" s="39"/>
      <c r="F17" s="23"/>
      <c r="G17" s="26"/>
      <c r="H17" s="26"/>
      <c r="I17" s="26"/>
      <c r="J17" s="26"/>
      <c r="K17" s="26"/>
      <c r="L17" s="26" t="str">
        <f t="shared" si="0"/>
        <v/>
      </c>
    </row>
    <row r="18" customHeight="1" spans="1:12">
      <c r="A18" s="23"/>
      <c r="B18" s="24"/>
      <c r="C18" s="23"/>
      <c r="D18" s="25"/>
      <c r="E18" s="39"/>
      <c r="F18" s="23"/>
      <c r="G18" s="26"/>
      <c r="H18" s="26"/>
      <c r="I18" s="26"/>
      <c r="J18" s="26"/>
      <c r="K18" s="26"/>
      <c r="L18" s="26" t="str">
        <f t="shared" si="0"/>
        <v/>
      </c>
    </row>
    <row r="19" customHeight="1" spans="1:12">
      <c r="A19" s="23"/>
      <c r="B19" s="24"/>
      <c r="C19" s="23"/>
      <c r="D19" s="25"/>
      <c r="E19" s="39"/>
      <c r="F19" s="23"/>
      <c r="G19" s="26"/>
      <c r="H19" s="26"/>
      <c r="I19" s="26"/>
      <c r="J19" s="26"/>
      <c r="K19" s="26"/>
      <c r="L19" s="26" t="str">
        <f t="shared" si="0"/>
        <v/>
      </c>
    </row>
    <row r="20" customHeight="1" spans="1:12">
      <c r="A20" s="23"/>
      <c r="B20" s="24"/>
      <c r="C20" s="23"/>
      <c r="D20" s="25"/>
      <c r="E20" s="39"/>
      <c r="F20" s="23"/>
      <c r="G20" s="26"/>
      <c r="H20" s="26"/>
      <c r="I20" s="26"/>
      <c r="J20" s="26"/>
      <c r="K20" s="26"/>
      <c r="L20" s="26" t="str">
        <f t="shared" si="0"/>
        <v/>
      </c>
    </row>
    <row r="21" customHeight="1" spans="1:12">
      <c r="A21" s="23"/>
      <c r="B21" s="24"/>
      <c r="C21" s="23"/>
      <c r="D21" s="25"/>
      <c r="E21" s="39"/>
      <c r="F21" s="23"/>
      <c r="G21" s="26"/>
      <c r="H21" s="26"/>
      <c r="I21" s="26"/>
      <c r="J21" s="26"/>
      <c r="K21" s="26"/>
      <c r="L21" s="26" t="str">
        <f t="shared" si="0"/>
        <v/>
      </c>
    </row>
    <row r="22" customHeight="1" spans="1:12">
      <c r="A22" s="23"/>
      <c r="B22" s="24"/>
      <c r="C22" s="23"/>
      <c r="D22" s="25"/>
      <c r="E22" s="39"/>
      <c r="F22" s="23"/>
      <c r="G22" s="26"/>
      <c r="H22" s="26"/>
      <c r="I22" s="26"/>
      <c r="J22" s="26"/>
      <c r="K22" s="26"/>
      <c r="L22" s="26" t="str">
        <f t="shared" si="0"/>
        <v/>
      </c>
    </row>
    <row r="23" customHeight="1" spans="1:12">
      <c r="A23" s="23"/>
      <c r="B23" s="24"/>
      <c r="C23" s="23"/>
      <c r="D23" s="25"/>
      <c r="E23" s="39"/>
      <c r="F23" s="23"/>
      <c r="G23" s="26"/>
      <c r="H23" s="26"/>
      <c r="I23" s="26"/>
      <c r="J23" s="26"/>
      <c r="K23" s="26"/>
      <c r="L23" s="26" t="str">
        <f t="shared" si="0"/>
        <v/>
      </c>
    </row>
    <row r="24" customHeight="1" spans="1:12">
      <c r="A24" s="23"/>
      <c r="B24" s="24"/>
      <c r="C24" s="23"/>
      <c r="D24" s="25"/>
      <c r="E24" s="39"/>
      <c r="F24" s="23"/>
      <c r="G24" s="26"/>
      <c r="H24" s="26"/>
      <c r="I24" s="26"/>
      <c r="J24" s="26"/>
      <c r="K24" s="26"/>
      <c r="L24" s="26" t="str">
        <f t="shared" si="0"/>
        <v/>
      </c>
    </row>
    <row r="25" customHeight="1" spans="1:12">
      <c r="A25" s="23"/>
      <c r="B25" s="24"/>
      <c r="C25" s="23"/>
      <c r="D25" s="25"/>
      <c r="E25" s="39"/>
      <c r="F25" s="23"/>
      <c r="G25" s="26"/>
      <c r="H25" s="26"/>
      <c r="I25" s="26"/>
      <c r="J25" s="26"/>
      <c r="K25" s="26"/>
      <c r="L25" s="26" t="str">
        <f t="shared" si="0"/>
        <v/>
      </c>
    </row>
    <row r="26" customHeight="1" spans="1:12">
      <c r="A26" s="23"/>
      <c r="B26" s="24"/>
      <c r="C26" s="23"/>
      <c r="D26" s="25"/>
      <c r="E26" s="39"/>
      <c r="F26" s="23"/>
      <c r="G26" s="26"/>
      <c r="H26" s="26"/>
      <c r="I26" s="26"/>
      <c r="J26" s="26"/>
      <c r="K26" s="26"/>
      <c r="L26" s="26"/>
    </row>
    <row r="27" customHeight="1" spans="1:12">
      <c r="A27" s="27" t="s">
        <v>467</v>
      </c>
      <c r="B27" s="45"/>
      <c r="C27" s="32"/>
      <c r="D27" s="25"/>
      <c r="E27" s="32"/>
      <c r="F27" s="32"/>
      <c r="G27" s="26">
        <f>SUM(G6:G26)</f>
        <v>0</v>
      </c>
      <c r="H27" s="26"/>
      <c r="I27" s="26">
        <f>SUM(I6:I26)</f>
        <v>0</v>
      </c>
      <c r="J27" s="26"/>
      <c r="K27" s="26">
        <f>SUM(K6:K26)</f>
        <v>0</v>
      </c>
      <c r="L27" s="26" t="str">
        <f t="shared" si="0"/>
        <v/>
      </c>
    </row>
    <row r="28" customHeight="1" spans="1:9">
      <c r="A28" s="29" t="str">
        <f>封面!D11&amp;封面!G11</f>
        <v>填表人：魏延辉</v>
      </c>
      <c r="I28" s="20" t="str">
        <f>"评估人员："&amp;封面!G20</f>
        <v>评估人员：</v>
      </c>
    </row>
    <row r="29" customHeight="1" spans="1:1">
      <c r="A29" s="29" t="str">
        <f>CONCATENATE(封面!D13,封面!F13,封面!G13,封面!H13,封面!I13,封面!J13,封面!K13)</f>
        <v>填表日期：2021年3月31日</v>
      </c>
    </row>
  </sheetData>
  <mergeCells count="3">
    <mergeCell ref="A2:L2"/>
    <mergeCell ref="A3:L3"/>
    <mergeCell ref="A27:B27"/>
  </mergeCells>
  <hyperlinks>
    <hyperlink ref="A1" location="索引目录!E9" display="返回索引页"/>
    <hyperlink ref="B1" location="交易性金融资产汇总!B6" display="返回"/>
  </hyperlinks>
  <printOptions horizontalCentered="1"/>
  <pageMargins left="0.354166666666667" right="0.354166666666667" top="0.786805555555556" bottom="0.786805555555556" header="1.00972222222222" footer="0.511111111111111"/>
  <pageSetup paperSize="9" firstPageNumber="4294963191" fitToHeight="0" orientation="landscape" useFirstPageNumber="1"/>
  <headerFooter alignWithMargins="0">
    <oddHeader>&amp;R&amp;"宋体,常规"&amp;10表&amp;"Times New Roman,常规"3-2-1
&amp;"宋体,常规"共&amp;"Times New Roman,常规"&amp;N&amp;"宋体,常规"页第&amp;"Times New Roman,常规"&amp;P&amp;"宋体,常规"页</oddHead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workbookViewId="0">
      <selection activeCell="A3" sqref="A3:L3"/>
    </sheetView>
  </sheetViews>
  <sheetFormatPr defaultColWidth="9" defaultRowHeight="15.75" customHeight="1"/>
  <cols>
    <col min="1" max="1" width="5.5" style="13" customWidth="1"/>
    <col min="2" max="2" width="21" style="13" customWidth="1"/>
    <col min="3" max="3" width="13.25" style="13" customWidth="1"/>
    <col min="4" max="4" width="11.625" style="13" customWidth="1"/>
    <col min="5" max="5" width="11.375" style="13" customWidth="1"/>
    <col min="6" max="6" width="9" style="13"/>
    <col min="7" max="7" width="10" style="13" customWidth="1"/>
    <col min="8" max="9" width="14.5" style="13" hidden="1" customWidth="1" outlineLevel="1"/>
    <col min="10" max="10" width="14.5" style="13" customWidth="1" collapsed="1"/>
    <col min="11" max="11" width="14.5" style="13" customWidth="1"/>
    <col min="12" max="12" width="11.75" style="13" customWidth="1"/>
    <col min="13" max="16384" width="9" style="13"/>
  </cols>
  <sheetData>
    <row r="1" spans="1:12">
      <c r="A1" s="94" t="s">
        <v>284</v>
      </c>
      <c r="B1" s="15" t="s">
        <v>361</v>
      </c>
      <c r="C1" s="16"/>
      <c r="D1" s="16"/>
      <c r="E1" s="16"/>
      <c r="F1" s="16"/>
      <c r="G1" s="16"/>
      <c r="H1" s="16"/>
      <c r="I1" s="16"/>
      <c r="J1" s="16"/>
      <c r="K1" s="16"/>
      <c r="L1" s="16"/>
    </row>
    <row r="2" s="11" customFormat="1" ht="30" customHeight="1" spans="1:12">
      <c r="A2" s="17" t="s">
        <v>468</v>
      </c>
      <c r="B2" s="18"/>
      <c r="C2" s="18"/>
      <c r="D2" s="18"/>
      <c r="E2" s="18"/>
      <c r="F2" s="18"/>
      <c r="G2" s="18"/>
      <c r="H2" s="18"/>
      <c r="I2" s="18"/>
      <c r="J2" s="18"/>
      <c r="K2" s="18"/>
      <c r="L2" s="18"/>
    </row>
    <row r="3" ht="14.1" customHeight="1" spans="1:12">
      <c r="A3" s="19" t="str">
        <f>CONCATENATE(封面!D9,封面!F9,封面!G9,封面!H9,封面!I9,封面!J9,封面!K9)</f>
        <v>评估基准日：2021年3月31日</v>
      </c>
      <c r="B3" s="19"/>
      <c r="C3" s="19"/>
      <c r="D3" s="19"/>
      <c r="E3" s="19"/>
      <c r="F3" s="19"/>
      <c r="G3" s="19"/>
      <c r="H3" s="19"/>
      <c r="I3" s="19"/>
      <c r="J3" s="30"/>
      <c r="K3" s="30"/>
      <c r="L3" s="30"/>
    </row>
    <row r="4" customHeight="1" spans="1:12">
      <c r="A4" s="20" t="str">
        <f>封面!D7&amp;封面!F7</f>
        <v>产权持有人：黑龙江省机场管理集团有限公司漠河机场分公司</v>
      </c>
      <c r="L4" s="31" t="s">
        <v>286</v>
      </c>
    </row>
    <row r="5" s="12" customFormat="1" customHeight="1" spans="1:12">
      <c r="A5" s="21" t="s">
        <v>351</v>
      </c>
      <c r="B5" s="21" t="s">
        <v>461</v>
      </c>
      <c r="C5" s="21" t="s">
        <v>469</v>
      </c>
      <c r="D5" s="21" t="s">
        <v>470</v>
      </c>
      <c r="E5" s="21" t="s">
        <v>463</v>
      </c>
      <c r="F5" s="21" t="s">
        <v>471</v>
      </c>
      <c r="G5" s="21" t="s">
        <v>465</v>
      </c>
      <c r="H5" s="21" t="s">
        <v>364</v>
      </c>
      <c r="I5" s="21" t="s">
        <v>442</v>
      </c>
      <c r="J5" s="21" t="s">
        <v>366</v>
      </c>
      <c r="K5" s="21" t="s">
        <v>367</v>
      </c>
      <c r="L5" s="21" t="s">
        <v>387</v>
      </c>
    </row>
    <row r="6" customHeight="1" spans="1:12">
      <c r="A6" s="23"/>
      <c r="B6" s="24"/>
      <c r="C6" s="23"/>
      <c r="D6" s="25"/>
      <c r="E6" s="25"/>
      <c r="F6" s="23"/>
      <c r="G6" s="23"/>
      <c r="H6" s="26"/>
      <c r="I6" s="26"/>
      <c r="J6" s="26"/>
      <c r="K6" s="26"/>
      <c r="L6" s="26" t="str">
        <f>IF(J6=0,"",(K6-J6)/J6*100)</f>
        <v/>
      </c>
    </row>
    <row r="7" customHeight="1" spans="1:12">
      <c r="A7" s="23"/>
      <c r="B7" s="24"/>
      <c r="C7" s="23"/>
      <c r="D7" s="25"/>
      <c r="E7" s="25"/>
      <c r="F7" s="23"/>
      <c r="G7" s="23"/>
      <c r="H7" s="26"/>
      <c r="I7" s="26"/>
      <c r="J7" s="26"/>
      <c r="K7" s="26"/>
      <c r="L7" s="26" t="str">
        <f t="shared" ref="L7:L25" si="0">IF(J7=0,"",(K7-J7)/J7*100)</f>
        <v/>
      </c>
    </row>
    <row r="8" customHeight="1" spans="1:12">
      <c r="A8" s="23"/>
      <c r="B8" s="24"/>
      <c r="C8" s="23"/>
      <c r="D8" s="25"/>
      <c r="E8" s="25"/>
      <c r="F8" s="23"/>
      <c r="G8" s="23"/>
      <c r="H8" s="26"/>
      <c r="I8" s="26"/>
      <c r="J8" s="26"/>
      <c r="K8" s="26"/>
      <c r="L8" s="26" t="str">
        <f t="shared" si="0"/>
        <v/>
      </c>
    </row>
    <row r="9" customHeight="1" spans="1:12">
      <c r="A9" s="23"/>
      <c r="B9" s="24"/>
      <c r="C9" s="23"/>
      <c r="D9" s="25"/>
      <c r="E9" s="25"/>
      <c r="F9" s="23"/>
      <c r="G9" s="23"/>
      <c r="H9" s="26"/>
      <c r="I9" s="26"/>
      <c r="J9" s="26"/>
      <c r="K9" s="26"/>
      <c r="L9" s="26" t="str">
        <f t="shared" si="0"/>
        <v/>
      </c>
    </row>
    <row r="10" customHeight="1" spans="1:12">
      <c r="A10" s="23"/>
      <c r="B10" s="24"/>
      <c r="C10" s="23"/>
      <c r="D10" s="25"/>
      <c r="E10" s="25"/>
      <c r="F10" s="23"/>
      <c r="G10" s="23"/>
      <c r="H10" s="26"/>
      <c r="I10" s="26"/>
      <c r="J10" s="26"/>
      <c r="K10" s="26"/>
      <c r="L10" s="26" t="str">
        <f t="shared" si="0"/>
        <v/>
      </c>
    </row>
    <row r="11" customHeight="1" spans="1:12">
      <c r="A11" s="23"/>
      <c r="B11" s="24"/>
      <c r="C11" s="23"/>
      <c r="D11" s="25"/>
      <c r="E11" s="25"/>
      <c r="F11" s="23"/>
      <c r="G11" s="23"/>
      <c r="H11" s="26"/>
      <c r="I11" s="26"/>
      <c r="J11" s="26"/>
      <c r="K11" s="26"/>
      <c r="L11" s="26" t="str">
        <f t="shared" si="0"/>
        <v/>
      </c>
    </row>
    <row r="12" customHeight="1" spans="1:12">
      <c r="A12" s="23"/>
      <c r="B12" s="24"/>
      <c r="C12" s="23"/>
      <c r="D12" s="25"/>
      <c r="E12" s="25"/>
      <c r="F12" s="23"/>
      <c r="G12" s="23"/>
      <c r="H12" s="26"/>
      <c r="I12" s="26"/>
      <c r="J12" s="26"/>
      <c r="K12" s="26"/>
      <c r="L12" s="26" t="str">
        <f t="shared" si="0"/>
        <v/>
      </c>
    </row>
    <row r="13" customHeight="1" spans="1:12">
      <c r="A13" s="23"/>
      <c r="B13" s="24"/>
      <c r="C13" s="23"/>
      <c r="D13" s="25"/>
      <c r="E13" s="25"/>
      <c r="F13" s="23"/>
      <c r="G13" s="23"/>
      <c r="H13" s="26"/>
      <c r="I13" s="26"/>
      <c r="J13" s="26"/>
      <c r="K13" s="26"/>
      <c r="L13" s="26" t="str">
        <f t="shared" si="0"/>
        <v/>
      </c>
    </row>
    <row r="14" customHeight="1" spans="1:12">
      <c r="A14" s="23"/>
      <c r="B14" s="24"/>
      <c r="C14" s="23"/>
      <c r="D14" s="25"/>
      <c r="E14" s="25"/>
      <c r="F14" s="23"/>
      <c r="G14" s="23"/>
      <c r="H14" s="26"/>
      <c r="I14" s="26"/>
      <c r="J14" s="26"/>
      <c r="K14" s="26"/>
      <c r="L14" s="26" t="str">
        <f t="shared" si="0"/>
        <v/>
      </c>
    </row>
    <row r="15" customHeight="1" spans="1:12">
      <c r="A15" s="23"/>
      <c r="B15" s="24"/>
      <c r="C15" s="23"/>
      <c r="D15" s="25"/>
      <c r="E15" s="25"/>
      <c r="F15" s="23"/>
      <c r="G15" s="23"/>
      <c r="H15" s="26"/>
      <c r="I15" s="26"/>
      <c r="J15" s="26"/>
      <c r="K15" s="26"/>
      <c r="L15" s="26" t="str">
        <f t="shared" si="0"/>
        <v/>
      </c>
    </row>
    <row r="16" customHeight="1" spans="1:12">
      <c r="A16" s="23"/>
      <c r="B16" s="24"/>
      <c r="C16" s="23"/>
      <c r="D16" s="25"/>
      <c r="E16" s="25"/>
      <c r="F16" s="23"/>
      <c r="G16" s="23"/>
      <c r="H16" s="26"/>
      <c r="I16" s="26"/>
      <c r="J16" s="26"/>
      <c r="K16" s="26"/>
      <c r="L16" s="26" t="str">
        <f t="shared" si="0"/>
        <v/>
      </c>
    </row>
    <row r="17" customHeight="1" spans="1:12">
      <c r="A17" s="23"/>
      <c r="B17" s="24"/>
      <c r="C17" s="23"/>
      <c r="D17" s="25"/>
      <c r="E17" s="25"/>
      <c r="F17" s="23"/>
      <c r="G17" s="23"/>
      <c r="H17" s="26"/>
      <c r="I17" s="26"/>
      <c r="J17" s="26"/>
      <c r="K17" s="26"/>
      <c r="L17" s="26" t="str">
        <f t="shared" si="0"/>
        <v/>
      </c>
    </row>
    <row r="18" customHeight="1" spans="1:12">
      <c r="A18" s="23"/>
      <c r="B18" s="24"/>
      <c r="C18" s="23"/>
      <c r="D18" s="25"/>
      <c r="E18" s="25"/>
      <c r="F18" s="23"/>
      <c r="G18" s="23"/>
      <c r="H18" s="26"/>
      <c r="I18" s="26"/>
      <c r="J18" s="26"/>
      <c r="K18" s="26"/>
      <c r="L18" s="26" t="str">
        <f t="shared" si="0"/>
        <v/>
      </c>
    </row>
    <row r="19" customHeight="1" spans="1:12">
      <c r="A19" s="23"/>
      <c r="B19" s="24"/>
      <c r="C19" s="23"/>
      <c r="D19" s="25"/>
      <c r="E19" s="25"/>
      <c r="F19" s="23"/>
      <c r="G19" s="23"/>
      <c r="H19" s="26"/>
      <c r="I19" s="26"/>
      <c r="J19" s="26"/>
      <c r="K19" s="26"/>
      <c r="L19" s="26" t="str">
        <f t="shared" si="0"/>
        <v/>
      </c>
    </row>
    <row r="20" customHeight="1" spans="1:12">
      <c r="A20" s="23"/>
      <c r="B20" s="24"/>
      <c r="C20" s="23"/>
      <c r="D20" s="25"/>
      <c r="E20" s="25"/>
      <c r="F20" s="23"/>
      <c r="G20" s="23"/>
      <c r="H20" s="26"/>
      <c r="I20" s="26"/>
      <c r="J20" s="26"/>
      <c r="K20" s="26"/>
      <c r="L20" s="26" t="str">
        <f t="shared" si="0"/>
        <v/>
      </c>
    </row>
    <row r="21" customHeight="1" spans="1:12">
      <c r="A21" s="23"/>
      <c r="B21" s="24"/>
      <c r="C21" s="23"/>
      <c r="D21" s="25"/>
      <c r="E21" s="25"/>
      <c r="F21" s="23"/>
      <c r="G21" s="23"/>
      <c r="H21" s="26"/>
      <c r="I21" s="26"/>
      <c r="J21" s="26"/>
      <c r="K21" s="26"/>
      <c r="L21" s="26" t="str">
        <f t="shared" si="0"/>
        <v/>
      </c>
    </row>
    <row r="22" customHeight="1" spans="1:12">
      <c r="A22" s="23"/>
      <c r="B22" s="24"/>
      <c r="C22" s="23"/>
      <c r="D22" s="25"/>
      <c r="E22" s="25"/>
      <c r="F22" s="23"/>
      <c r="G22" s="23"/>
      <c r="H22" s="26"/>
      <c r="I22" s="26"/>
      <c r="J22" s="26"/>
      <c r="K22" s="26"/>
      <c r="L22" s="26" t="str">
        <f t="shared" si="0"/>
        <v/>
      </c>
    </row>
    <row r="23" customHeight="1" spans="1:12">
      <c r="A23" s="23"/>
      <c r="B23" s="24"/>
      <c r="C23" s="23"/>
      <c r="D23" s="25"/>
      <c r="E23" s="25"/>
      <c r="F23" s="23"/>
      <c r="G23" s="23"/>
      <c r="H23" s="26"/>
      <c r="I23" s="26"/>
      <c r="J23" s="26"/>
      <c r="K23" s="26"/>
      <c r="L23" s="26" t="str">
        <f t="shared" si="0"/>
        <v/>
      </c>
    </row>
    <row r="24" customHeight="1" spans="1:12">
      <c r="A24" s="23"/>
      <c r="B24" s="24"/>
      <c r="C24" s="23"/>
      <c r="D24" s="25"/>
      <c r="E24" s="25"/>
      <c r="F24" s="23"/>
      <c r="G24" s="23"/>
      <c r="H24" s="26"/>
      <c r="I24" s="26"/>
      <c r="J24" s="26"/>
      <c r="K24" s="26"/>
      <c r="L24" s="26" t="str">
        <f t="shared" si="0"/>
        <v/>
      </c>
    </row>
    <row r="25" customHeight="1" spans="1:12">
      <c r="A25" s="23"/>
      <c r="B25" s="24"/>
      <c r="C25" s="23"/>
      <c r="D25" s="25"/>
      <c r="E25" s="25"/>
      <c r="F25" s="23"/>
      <c r="G25" s="23"/>
      <c r="H25" s="26"/>
      <c r="I25" s="26"/>
      <c r="J25" s="26"/>
      <c r="K25" s="26"/>
      <c r="L25" s="26" t="str">
        <f t="shared" si="0"/>
        <v/>
      </c>
    </row>
    <row r="26" customHeight="1" spans="1:12">
      <c r="A26" s="23"/>
      <c r="B26" s="24"/>
      <c r="C26" s="23"/>
      <c r="D26" s="25"/>
      <c r="E26" s="25"/>
      <c r="F26" s="23"/>
      <c r="G26" s="23"/>
      <c r="H26" s="26"/>
      <c r="I26" s="26"/>
      <c r="J26" s="26"/>
      <c r="K26" s="26"/>
      <c r="L26" s="26"/>
    </row>
    <row r="27" customHeight="1" spans="1:12">
      <c r="A27" s="27" t="s">
        <v>467</v>
      </c>
      <c r="B27" s="45"/>
      <c r="C27" s="32"/>
      <c r="D27" s="25"/>
      <c r="E27" s="25"/>
      <c r="F27" s="32"/>
      <c r="G27" s="32"/>
      <c r="H27" s="26">
        <f>SUM(H6:H26)</f>
        <v>0</v>
      </c>
      <c r="I27" s="26"/>
      <c r="J27" s="26">
        <f>SUM(J6:J26)</f>
        <v>0</v>
      </c>
      <c r="K27" s="26">
        <f>SUM(K6:K26)</f>
        <v>0</v>
      </c>
      <c r="L27" s="26" t="str">
        <f>IF(J27=0,"",(K27-J27)/J27*100)</f>
        <v/>
      </c>
    </row>
    <row r="28" customHeight="1" spans="1:10">
      <c r="A28" s="29" t="str">
        <f>封面!D11&amp;封面!G11</f>
        <v>填表人：魏延辉</v>
      </c>
      <c r="J28" s="20" t="str">
        <f>"评估人员："&amp;封面!G20</f>
        <v>评估人员：</v>
      </c>
    </row>
    <row r="29" customHeight="1" spans="1:1">
      <c r="A29" s="29" t="str">
        <f>CONCATENATE(封面!D13,封面!F13,封面!G13,封面!H13,封面!I13,封面!J13,封面!K13)</f>
        <v>填表日期：2021年3月31日</v>
      </c>
    </row>
  </sheetData>
  <mergeCells count="3">
    <mergeCell ref="A2:L2"/>
    <mergeCell ref="A3:L3"/>
    <mergeCell ref="A27:B27"/>
  </mergeCells>
  <hyperlinks>
    <hyperlink ref="A1" location="索引目录!E10" display="返回索引页"/>
    <hyperlink ref="B1" location="交易性金融资产汇总!B7" display="返回"/>
  </hyperlinks>
  <printOptions horizontalCentered="1"/>
  <pageMargins left="0.354166666666667" right="0.354166666666667" top="0.786805555555556" bottom="0.786805555555556" header="1.02986111111111" footer="0.511111111111111"/>
  <pageSetup paperSize="9" firstPageNumber="4294963191" fitToHeight="0" orientation="landscape" useFirstPageNumber="1"/>
  <headerFooter alignWithMargins="0">
    <oddHeader>&amp;R&amp;"宋体,常规"&amp;10表&amp;"Times New Roman,常规"3-2-2
&amp;"宋体,常规"共&amp;"Times New Roman,常规"&amp;N&amp;"宋体,常规"页第&amp;"Times New Roman,常规"&amp;P&amp;"宋体,常规"页</oddHead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9"/>
  <sheetViews>
    <sheetView workbookViewId="0">
      <selection activeCell="A3" sqref="A3:M3"/>
    </sheetView>
  </sheetViews>
  <sheetFormatPr defaultColWidth="9" defaultRowHeight="15.75" customHeight="1"/>
  <cols>
    <col min="1" max="1" width="5.375" style="13" customWidth="1"/>
    <col min="2" max="2" width="16.625" style="13" customWidth="1"/>
    <col min="3" max="3" width="13.75" style="13" customWidth="1"/>
    <col min="4" max="4" width="7.25" style="13" customWidth="1"/>
    <col min="5" max="5" width="7.375" style="13" customWidth="1"/>
    <col min="6" max="7" width="9.375" style="13" customWidth="1"/>
    <col min="8" max="9" width="15.25" style="13" hidden="1" customWidth="1" outlineLevel="1"/>
    <col min="10" max="10" width="15.25" style="13" customWidth="1" collapsed="1"/>
    <col min="11" max="11" width="12.875" style="13" customWidth="1"/>
    <col min="12" max="12" width="14.875" style="13" customWidth="1"/>
    <col min="13" max="13" width="10.625" style="13" customWidth="1"/>
    <col min="14" max="16384" width="9" style="13"/>
  </cols>
  <sheetData>
    <row r="1" spans="1:13">
      <c r="A1" s="94" t="s">
        <v>284</v>
      </c>
      <c r="B1" s="15" t="s">
        <v>361</v>
      </c>
      <c r="C1" s="16"/>
      <c r="D1" s="16"/>
      <c r="E1" s="16"/>
      <c r="F1" s="16"/>
      <c r="G1" s="16"/>
      <c r="H1" s="16"/>
      <c r="I1" s="16"/>
      <c r="J1" s="16"/>
      <c r="K1" s="16"/>
      <c r="L1" s="16"/>
      <c r="M1" s="16"/>
    </row>
    <row r="2" s="11" customFormat="1" ht="30" customHeight="1" spans="1:13">
      <c r="A2" s="17" t="s">
        <v>472</v>
      </c>
      <c r="B2" s="18"/>
      <c r="C2" s="18"/>
      <c r="D2" s="18"/>
      <c r="E2" s="18"/>
      <c r="F2" s="18"/>
      <c r="G2" s="18"/>
      <c r="H2" s="18"/>
      <c r="I2" s="18"/>
      <c r="J2" s="18"/>
      <c r="K2" s="18"/>
      <c r="L2" s="18"/>
      <c r="M2" s="18"/>
    </row>
    <row r="3" ht="14.1" customHeight="1" spans="1:13">
      <c r="A3" s="19" t="str">
        <f>CONCATENATE(封面!D9,封面!F9,封面!G9,封面!H9,封面!I9,封面!J9,封面!K9)</f>
        <v>评估基准日：2021年3月31日</v>
      </c>
      <c r="B3" s="19"/>
      <c r="C3" s="19"/>
      <c r="D3" s="19"/>
      <c r="E3" s="19"/>
      <c r="F3" s="19"/>
      <c r="G3" s="19"/>
      <c r="H3" s="19"/>
      <c r="I3" s="19"/>
      <c r="J3" s="30"/>
      <c r="K3" s="30"/>
      <c r="L3" s="30"/>
      <c r="M3" s="30"/>
    </row>
    <row r="4" customHeight="1" spans="1:13">
      <c r="A4" s="20" t="str">
        <f>封面!D7&amp;封面!F7</f>
        <v>产权持有人：黑龙江省机场管理集团有限公司漠河机场分公司</v>
      </c>
      <c r="M4" s="31" t="s">
        <v>286</v>
      </c>
    </row>
    <row r="5" s="12" customFormat="1" customHeight="1" spans="1:13">
      <c r="A5" s="21" t="s">
        <v>351</v>
      </c>
      <c r="B5" s="21" t="s">
        <v>473</v>
      </c>
      <c r="C5" s="21" t="s">
        <v>474</v>
      </c>
      <c r="D5" s="21" t="s">
        <v>475</v>
      </c>
      <c r="E5" s="21" t="s">
        <v>463</v>
      </c>
      <c r="F5" s="21" t="s">
        <v>476</v>
      </c>
      <c r="G5" s="21" t="s">
        <v>465</v>
      </c>
      <c r="H5" s="21" t="s">
        <v>364</v>
      </c>
      <c r="I5" s="21" t="s">
        <v>442</v>
      </c>
      <c r="J5" s="21" t="s">
        <v>366</v>
      </c>
      <c r="K5" s="21" t="s">
        <v>477</v>
      </c>
      <c r="L5" s="21" t="s">
        <v>367</v>
      </c>
      <c r="M5" s="21" t="s">
        <v>387</v>
      </c>
    </row>
    <row r="6" customHeight="1" spans="1:13">
      <c r="A6" s="23"/>
      <c r="B6" s="24"/>
      <c r="C6" s="23"/>
      <c r="D6" s="25"/>
      <c r="E6" s="25"/>
      <c r="F6" s="23"/>
      <c r="G6" s="23"/>
      <c r="H6" s="26"/>
      <c r="I6" s="26"/>
      <c r="J6" s="26"/>
      <c r="K6" s="26"/>
      <c r="L6" s="26"/>
      <c r="M6" s="26" t="str">
        <f t="shared" ref="M6:M25" si="0">IF(J6=0,"",(L6-J6)/J6*100)</f>
        <v/>
      </c>
    </row>
    <row r="7" customHeight="1" spans="1:13">
      <c r="A7" s="23"/>
      <c r="B7" s="24"/>
      <c r="C7" s="23"/>
      <c r="D7" s="25"/>
      <c r="E7" s="39"/>
      <c r="F7" s="23"/>
      <c r="G7" s="23"/>
      <c r="H7" s="26"/>
      <c r="I7" s="26"/>
      <c r="J7" s="26"/>
      <c r="K7" s="26"/>
      <c r="L7" s="26"/>
      <c r="M7" s="26" t="str">
        <f t="shared" si="0"/>
        <v/>
      </c>
    </row>
    <row r="8" customHeight="1" spans="1:13">
      <c r="A8" s="23"/>
      <c r="B8" s="24"/>
      <c r="C8" s="23"/>
      <c r="D8" s="25"/>
      <c r="E8" s="39"/>
      <c r="F8" s="23"/>
      <c r="G8" s="23"/>
      <c r="H8" s="26"/>
      <c r="I8" s="26"/>
      <c r="J8" s="26"/>
      <c r="K8" s="26"/>
      <c r="L8" s="26"/>
      <c r="M8" s="26" t="str">
        <f t="shared" si="0"/>
        <v/>
      </c>
    </row>
    <row r="9" customHeight="1" spans="1:13">
      <c r="A9" s="23"/>
      <c r="B9" s="24"/>
      <c r="C9" s="23"/>
      <c r="D9" s="25"/>
      <c r="E9" s="39"/>
      <c r="F9" s="23"/>
      <c r="G9" s="23"/>
      <c r="H9" s="26"/>
      <c r="I9" s="26"/>
      <c r="J9" s="26"/>
      <c r="K9" s="26"/>
      <c r="L9" s="26"/>
      <c r="M9" s="26" t="str">
        <f t="shared" si="0"/>
        <v/>
      </c>
    </row>
    <row r="10" customHeight="1" spans="1:13">
      <c r="A10" s="23"/>
      <c r="B10" s="24"/>
      <c r="C10" s="23"/>
      <c r="D10" s="25"/>
      <c r="E10" s="39"/>
      <c r="F10" s="23"/>
      <c r="G10" s="23"/>
      <c r="H10" s="26"/>
      <c r="I10" s="26"/>
      <c r="J10" s="26"/>
      <c r="K10" s="26"/>
      <c r="L10" s="26"/>
      <c r="M10" s="26" t="str">
        <f t="shared" si="0"/>
        <v/>
      </c>
    </row>
    <row r="11" customHeight="1" spans="1:13">
      <c r="A11" s="23"/>
      <c r="B11" s="24"/>
      <c r="C11" s="23"/>
      <c r="D11" s="25"/>
      <c r="E11" s="39"/>
      <c r="F11" s="23"/>
      <c r="G11" s="23"/>
      <c r="H11" s="26"/>
      <c r="I11" s="26"/>
      <c r="J11" s="26"/>
      <c r="K11" s="26"/>
      <c r="L11" s="26"/>
      <c r="M11" s="26" t="str">
        <f t="shared" si="0"/>
        <v/>
      </c>
    </row>
    <row r="12" customHeight="1" spans="1:13">
      <c r="A12" s="23"/>
      <c r="B12" s="24"/>
      <c r="C12" s="23"/>
      <c r="D12" s="25"/>
      <c r="E12" s="39"/>
      <c r="F12" s="23"/>
      <c r="G12" s="23"/>
      <c r="H12" s="26"/>
      <c r="I12" s="26"/>
      <c r="J12" s="26"/>
      <c r="K12" s="26"/>
      <c r="L12" s="26"/>
      <c r="M12" s="26" t="str">
        <f t="shared" si="0"/>
        <v/>
      </c>
    </row>
    <row r="13" customHeight="1" spans="1:13">
      <c r="A13" s="23"/>
      <c r="B13" s="24"/>
      <c r="C13" s="23"/>
      <c r="D13" s="25"/>
      <c r="E13" s="39"/>
      <c r="F13" s="23"/>
      <c r="G13" s="23"/>
      <c r="H13" s="26"/>
      <c r="I13" s="26"/>
      <c r="J13" s="26"/>
      <c r="K13" s="26"/>
      <c r="L13" s="26"/>
      <c r="M13" s="26" t="str">
        <f t="shared" si="0"/>
        <v/>
      </c>
    </row>
    <row r="14" customHeight="1" spans="1:13">
      <c r="A14" s="23"/>
      <c r="B14" s="24"/>
      <c r="C14" s="23"/>
      <c r="D14" s="25"/>
      <c r="E14" s="39"/>
      <c r="F14" s="23"/>
      <c r="G14" s="23"/>
      <c r="H14" s="26"/>
      <c r="I14" s="26"/>
      <c r="J14" s="26"/>
      <c r="K14" s="26"/>
      <c r="L14" s="26"/>
      <c r="M14" s="26" t="str">
        <f t="shared" si="0"/>
        <v/>
      </c>
    </row>
    <row r="15" customHeight="1" spans="1:13">
      <c r="A15" s="23"/>
      <c r="B15" s="24"/>
      <c r="C15" s="23"/>
      <c r="D15" s="25"/>
      <c r="E15" s="39"/>
      <c r="F15" s="23"/>
      <c r="G15" s="23"/>
      <c r="H15" s="26"/>
      <c r="I15" s="26"/>
      <c r="J15" s="26"/>
      <c r="K15" s="26"/>
      <c r="L15" s="26"/>
      <c r="M15" s="26" t="str">
        <f t="shared" si="0"/>
        <v/>
      </c>
    </row>
    <row r="16" customHeight="1" spans="1:13">
      <c r="A16" s="23"/>
      <c r="B16" s="24"/>
      <c r="C16" s="23"/>
      <c r="D16" s="25"/>
      <c r="E16" s="39"/>
      <c r="F16" s="23"/>
      <c r="G16" s="23"/>
      <c r="H16" s="26"/>
      <c r="I16" s="26"/>
      <c r="J16" s="26"/>
      <c r="K16" s="26"/>
      <c r="L16" s="26"/>
      <c r="M16" s="26" t="str">
        <f t="shared" si="0"/>
        <v/>
      </c>
    </row>
    <row r="17" customHeight="1" spans="1:13">
      <c r="A17" s="23"/>
      <c r="B17" s="24"/>
      <c r="C17" s="23"/>
      <c r="D17" s="25"/>
      <c r="E17" s="39"/>
      <c r="F17" s="23"/>
      <c r="G17" s="23"/>
      <c r="H17" s="26"/>
      <c r="I17" s="26"/>
      <c r="J17" s="26"/>
      <c r="K17" s="26"/>
      <c r="L17" s="26"/>
      <c r="M17" s="26" t="str">
        <f t="shared" si="0"/>
        <v/>
      </c>
    </row>
    <row r="18" customHeight="1" spans="1:13">
      <c r="A18" s="23"/>
      <c r="B18" s="24"/>
      <c r="C18" s="23"/>
      <c r="D18" s="25"/>
      <c r="E18" s="39"/>
      <c r="F18" s="23"/>
      <c r="G18" s="23"/>
      <c r="H18" s="26"/>
      <c r="I18" s="26"/>
      <c r="J18" s="26"/>
      <c r="K18" s="26"/>
      <c r="L18" s="26"/>
      <c r="M18" s="26" t="str">
        <f t="shared" si="0"/>
        <v/>
      </c>
    </row>
    <row r="19" customHeight="1" spans="1:13">
      <c r="A19" s="23"/>
      <c r="B19" s="24"/>
      <c r="C19" s="23"/>
      <c r="D19" s="25"/>
      <c r="E19" s="39"/>
      <c r="F19" s="23"/>
      <c r="G19" s="23"/>
      <c r="H19" s="26"/>
      <c r="I19" s="26"/>
      <c r="J19" s="26"/>
      <c r="K19" s="26"/>
      <c r="L19" s="26"/>
      <c r="M19" s="26" t="str">
        <f t="shared" si="0"/>
        <v/>
      </c>
    </row>
    <row r="20" customHeight="1" spans="1:13">
      <c r="A20" s="23"/>
      <c r="B20" s="24"/>
      <c r="C20" s="23"/>
      <c r="D20" s="25"/>
      <c r="E20" s="39"/>
      <c r="F20" s="23"/>
      <c r="G20" s="23"/>
      <c r="H20" s="26"/>
      <c r="I20" s="26"/>
      <c r="J20" s="26"/>
      <c r="K20" s="26"/>
      <c r="L20" s="26"/>
      <c r="M20" s="26" t="str">
        <f t="shared" si="0"/>
        <v/>
      </c>
    </row>
    <row r="21" customHeight="1" spans="1:13">
      <c r="A21" s="23"/>
      <c r="B21" s="24"/>
      <c r="C21" s="23"/>
      <c r="D21" s="25"/>
      <c r="E21" s="39"/>
      <c r="F21" s="23"/>
      <c r="G21" s="23"/>
      <c r="H21" s="26"/>
      <c r="I21" s="26"/>
      <c r="J21" s="26"/>
      <c r="K21" s="26"/>
      <c r="L21" s="26"/>
      <c r="M21" s="26" t="str">
        <f t="shared" si="0"/>
        <v/>
      </c>
    </row>
    <row r="22" customHeight="1" spans="1:13">
      <c r="A22" s="23"/>
      <c r="B22" s="24"/>
      <c r="C22" s="23"/>
      <c r="D22" s="25"/>
      <c r="E22" s="39"/>
      <c r="F22" s="23"/>
      <c r="G22" s="23"/>
      <c r="H22" s="26"/>
      <c r="I22" s="26"/>
      <c r="J22" s="26"/>
      <c r="K22" s="26"/>
      <c r="L22" s="26"/>
      <c r="M22" s="26" t="str">
        <f t="shared" si="0"/>
        <v/>
      </c>
    </row>
    <row r="23" customHeight="1" spans="1:13">
      <c r="A23" s="23"/>
      <c r="B23" s="24"/>
      <c r="C23" s="23"/>
      <c r="D23" s="25"/>
      <c r="E23" s="39"/>
      <c r="F23" s="23"/>
      <c r="G23" s="23"/>
      <c r="H23" s="26"/>
      <c r="I23" s="26"/>
      <c r="J23" s="26"/>
      <c r="K23" s="26"/>
      <c r="L23" s="26"/>
      <c r="M23" s="26" t="str">
        <f t="shared" si="0"/>
        <v/>
      </c>
    </row>
    <row r="24" customHeight="1" spans="1:13">
      <c r="A24" s="23"/>
      <c r="B24" s="24"/>
      <c r="C24" s="23"/>
      <c r="D24" s="25"/>
      <c r="E24" s="39"/>
      <c r="F24" s="23"/>
      <c r="G24" s="23"/>
      <c r="H24" s="26"/>
      <c r="I24" s="26"/>
      <c r="J24" s="26"/>
      <c r="K24" s="26"/>
      <c r="L24" s="26"/>
      <c r="M24" s="26" t="str">
        <f t="shared" si="0"/>
        <v/>
      </c>
    </row>
    <row r="25" customHeight="1" spans="1:13">
      <c r="A25" s="23"/>
      <c r="B25" s="24"/>
      <c r="C25" s="23"/>
      <c r="D25" s="25"/>
      <c r="E25" s="39"/>
      <c r="F25" s="23"/>
      <c r="G25" s="23"/>
      <c r="H25" s="26"/>
      <c r="I25" s="26"/>
      <c r="J25" s="26"/>
      <c r="K25" s="26"/>
      <c r="L25" s="26"/>
      <c r="M25" s="26" t="str">
        <f t="shared" si="0"/>
        <v/>
      </c>
    </row>
    <row r="26" customHeight="1" spans="1:13">
      <c r="A26" s="23"/>
      <c r="B26" s="24"/>
      <c r="C26" s="23"/>
      <c r="D26" s="25"/>
      <c r="E26" s="39"/>
      <c r="F26" s="23"/>
      <c r="G26" s="23"/>
      <c r="H26" s="26"/>
      <c r="I26" s="26"/>
      <c r="J26" s="26"/>
      <c r="K26" s="26"/>
      <c r="L26" s="26"/>
      <c r="M26" s="26"/>
    </row>
    <row r="27" customHeight="1" spans="1:13">
      <c r="A27" s="27" t="s">
        <v>467</v>
      </c>
      <c r="B27" s="45"/>
      <c r="C27" s="32"/>
      <c r="D27" s="25"/>
      <c r="E27" s="32"/>
      <c r="F27" s="32"/>
      <c r="G27" s="32"/>
      <c r="H27" s="26">
        <f>SUM(H6:H26)</f>
        <v>0</v>
      </c>
      <c r="I27" s="26"/>
      <c r="J27" s="26">
        <f>SUM(J6:J26)</f>
        <v>0</v>
      </c>
      <c r="K27" s="26"/>
      <c r="L27" s="26">
        <f>SUM(L6:L26)</f>
        <v>0</v>
      </c>
      <c r="M27" s="26" t="str">
        <f>IF(J27=0,"",(L27-J27)/J27*100)</f>
        <v/>
      </c>
    </row>
    <row r="28" customHeight="1" spans="1:10">
      <c r="A28" s="29" t="str">
        <f>封面!D11&amp;封面!G11</f>
        <v>填表人：魏延辉</v>
      </c>
      <c r="J28" s="20" t="str">
        <f>"评估人员："&amp;封面!G20</f>
        <v>评估人员：</v>
      </c>
    </row>
    <row r="29" customHeight="1" spans="1:1">
      <c r="A29" s="29" t="str">
        <f>CONCATENATE(封面!D13,封面!F13,封面!G13,封面!H13,封面!I13,封面!J13,封面!K13)</f>
        <v>填表日期：2021年3月31日</v>
      </c>
    </row>
  </sheetData>
  <mergeCells count="3">
    <mergeCell ref="A2:M2"/>
    <mergeCell ref="A3:M3"/>
    <mergeCell ref="A27:B27"/>
  </mergeCells>
  <hyperlinks>
    <hyperlink ref="B1" location="交易性金融资产汇总!B8" display="返回"/>
    <hyperlink ref="A1" location="索引目录!E11" display="返回索引页"/>
  </hyperlinks>
  <printOptions horizontalCentered="1"/>
  <pageMargins left="0.354166666666667" right="0.354166666666667" top="0.786805555555556" bottom="0.786805555555556" header="1.00972222222222" footer="0.511111111111111"/>
  <pageSetup paperSize="9" firstPageNumber="4294963191" fitToHeight="0" orientation="landscape" useFirstPageNumber="1"/>
  <headerFooter alignWithMargins="0">
    <oddHeader>&amp;R&amp;"宋体,常规"&amp;10表&amp;"Times New Roman,常规"3-2-3
&amp;"宋体,常规"共&amp;"Times New Roman,常规"&amp;N&amp;"宋体,常规"页第&amp;"Times New Roman,常规"&amp;P&amp;"宋体,常规"页</oddHead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workbookViewId="0">
      <selection activeCell="A3" sqref="A3:K3"/>
    </sheetView>
  </sheetViews>
  <sheetFormatPr defaultColWidth="9" defaultRowHeight="15.75" customHeight="1"/>
  <cols>
    <col min="1" max="1" width="5.25" style="13" customWidth="1"/>
    <col min="2" max="2" width="26.375" style="13" customWidth="1"/>
    <col min="3" max="4" width="9.625" style="13" customWidth="1"/>
    <col min="5" max="5" width="10.375" style="13" customWidth="1"/>
    <col min="6" max="7" width="13.125" style="167" hidden="1" customWidth="1" outlineLevel="1"/>
    <col min="8" max="8" width="16.625" style="167" customWidth="1" collapsed="1"/>
    <col min="9" max="10" width="14.625" style="167" customWidth="1"/>
    <col min="11" max="11" width="14.625" style="13" customWidth="1"/>
    <col min="12" max="16384" width="9" style="13"/>
  </cols>
  <sheetData>
    <row r="1" spans="1:11">
      <c r="A1" s="94" t="s">
        <v>284</v>
      </c>
      <c r="B1" s="15" t="s">
        <v>361</v>
      </c>
      <c r="C1" s="16"/>
      <c r="D1" s="16"/>
      <c r="E1" s="16"/>
      <c r="F1" s="16"/>
      <c r="G1" s="16"/>
      <c r="H1" s="16"/>
      <c r="I1" s="16"/>
      <c r="J1" s="16"/>
      <c r="K1" s="16"/>
    </row>
    <row r="2" s="11" customFormat="1" ht="30" customHeight="1" spans="1:11">
      <c r="A2" s="17" t="s">
        <v>478</v>
      </c>
      <c r="B2" s="18"/>
      <c r="C2" s="18"/>
      <c r="D2" s="18"/>
      <c r="E2" s="18"/>
      <c r="F2" s="18"/>
      <c r="G2" s="18"/>
      <c r="H2" s="18"/>
      <c r="I2" s="18"/>
      <c r="J2" s="18"/>
      <c r="K2" s="18"/>
    </row>
    <row r="3" ht="14.1" customHeight="1" spans="1:11">
      <c r="A3" s="19" t="str">
        <f>CONCATENATE(封面!D9,封面!F9,封面!G9,封面!H9,封面!I9,封面!J9,封面!K9)</f>
        <v>评估基准日：2021年3月31日</v>
      </c>
      <c r="B3" s="19"/>
      <c r="C3" s="19"/>
      <c r="D3" s="19"/>
      <c r="E3" s="19"/>
      <c r="F3" s="19"/>
      <c r="G3" s="19"/>
      <c r="H3" s="19"/>
      <c r="I3" s="30"/>
      <c r="J3" s="30"/>
      <c r="K3" s="30"/>
    </row>
    <row r="4" customHeight="1" spans="1:11">
      <c r="A4" s="20" t="str">
        <f>封面!D7&amp;封面!F7</f>
        <v>产权持有人：黑龙江省机场管理集团有限公司漠河机场分公司</v>
      </c>
      <c r="K4" s="31" t="s">
        <v>286</v>
      </c>
    </row>
    <row r="5" s="12" customFormat="1" customHeight="1" spans="1:11">
      <c r="A5" s="21" t="s">
        <v>351</v>
      </c>
      <c r="B5" s="21" t="s">
        <v>479</v>
      </c>
      <c r="C5" s="21" t="s">
        <v>480</v>
      </c>
      <c r="D5" s="21" t="s">
        <v>481</v>
      </c>
      <c r="E5" s="21" t="s">
        <v>471</v>
      </c>
      <c r="F5" s="21" t="s">
        <v>364</v>
      </c>
      <c r="G5" s="21" t="s">
        <v>442</v>
      </c>
      <c r="H5" s="555" t="s">
        <v>366</v>
      </c>
      <c r="I5" s="555" t="s">
        <v>367</v>
      </c>
      <c r="J5" s="555" t="s">
        <v>387</v>
      </c>
      <c r="K5" s="21" t="s">
        <v>450</v>
      </c>
    </row>
    <row r="6" customHeight="1" spans="1:11">
      <c r="A6" s="23"/>
      <c r="B6" s="24"/>
      <c r="C6" s="25"/>
      <c r="D6" s="25"/>
      <c r="E6" s="32"/>
      <c r="F6" s="26"/>
      <c r="G6" s="26"/>
      <c r="H6" s="26"/>
      <c r="I6" s="26"/>
      <c r="J6" s="26" t="str">
        <f>IF(H6=0,"",(I6-H6)/H6*100)</f>
        <v/>
      </c>
      <c r="K6" s="32"/>
    </row>
    <row r="7" customHeight="1" spans="1:11">
      <c r="A7" s="23"/>
      <c r="B7" s="24"/>
      <c r="C7" s="25"/>
      <c r="D7" s="25"/>
      <c r="E7" s="32"/>
      <c r="F7" s="26"/>
      <c r="G7" s="26"/>
      <c r="H7" s="26"/>
      <c r="I7" s="26"/>
      <c r="J7" s="26" t="str">
        <f t="shared" ref="J7:J27" si="0">IF(H7=0,"",(I7-H7)/H7*100)</f>
        <v/>
      </c>
      <c r="K7" s="32"/>
    </row>
    <row r="8" customHeight="1" spans="1:11">
      <c r="A8" s="23"/>
      <c r="B8" s="24"/>
      <c r="C8" s="25"/>
      <c r="D8" s="25"/>
      <c r="E8" s="32"/>
      <c r="F8" s="26"/>
      <c r="G8" s="26"/>
      <c r="H8" s="26"/>
      <c r="I8" s="26"/>
      <c r="J8" s="26" t="str">
        <f t="shared" si="0"/>
        <v/>
      </c>
      <c r="K8" s="32"/>
    </row>
    <row r="9" customHeight="1" spans="1:11">
      <c r="A9" s="23"/>
      <c r="B9" s="24"/>
      <c r="C9" s="25"/>
      <c r="D9" s="25"/>
      <c r="E9" s="32"/>
      <c r="F9" s="26"/>
      <c r="G9" s="26"/>
      <c r="H9" s="26"/>
      <c r="I9" s="26"/>
      <c r="J9" s="26" t="str">
        <f t="shared" si="0"/>
        <v/>
      </c>
      <c r="K9" s="32"/>
    </row>
    <row r="10" customHeight="1" spans="1:11">
      <c r="A10" s="23"/>
      <c r="B10" s="24"/>
      <c r="C10" s="25"/>
      <c r="D10" s="25"/>
      <c r="E10" s="32"/>
      <c r="F10" s="26"/>
      <c r="G10" s="26"/>
      <c r="H10" s="26"/>
      <c r="I10" s="26"/>
      <c r="J10" s="26" t="str">
        <f t="shared" si="0"/>
        <v/>
      </c>
      <c r="K10" s="32"/>
    </row>
    <row r="11" customHeight="1" spans="1:11">
      <c r="A11" s="23"/>
      <c r="B11" s="24"/>
      <c r="C11" s="25"/>
      <c r="D11" s="25"/>
      <c r="E11" s="32"/>
      <c r="F11" s="26"/>
      <c r="G11" s="26"/>
      <c r="H11" s="26"/>
      <c r="I11" s="26"/>
      <c r="J11" s="26" t="str">
        <f t="shared" si="0"/>
        <v/>
      </c>
      <c r="K11" s="32"/>
    </row>
    <row r="12" customHeight="1" spans="1:11">
      <c r="A12" s="23"/>
      <c r="B12" s="24"/>
      <c r="C12" s="25"/>
      <c r="D12" s="25"/>
      <c r="E12" s="32"/>
      <c r="F12" s="26"/>
      <c r="G12" s="26"/>
      <c r="H12" s="26"/>
      <c r="I12" s="26"/>
      <c r="J12" s="26" t="str">
        <f t="shared" si="0"/>
        <v/>
      </c>
      <c r="K12" s="32"/>
    </row>
    <row r="13" customHeight="1" spans="1:11">
      <c r="A13" s="23"/>
      <c r="B13" s="24"/>
      <c r="C13" s="25"/>
      <c r="D13" s="25"/>
      <c r="E13" s="32"/>
      <c r="F13" s="26"/>
      <c r="G13" s="26"/>
      <c r="H13" s="26"/>
      <c r="I13" s="26"/>
      <c r="J13" s="26" t="str">
        <f t="shared" si="0"/>
        <v/>
      </c>
      <c r="K13" s="32"/>
    </row>
    <row r="14" customHeight="1" spans="1:11">
      <c r="A14" s="23"/>
      <c r="B14" s="24"/>
      <c r="C14" s="25"/>
      <c r="D14" s="25"/>
      <c r="E14" s="32"/>
      <c r="F14" s="26"/>
      <c r="G14" s="26"/>
      <c r="H14" s="26"/>
      <c r="I14" s="26"/>
      <c r="J14" s="26" t="str">
        <f t="shared" si="0"/>
        <v/>
      </c>
      <c r="K14" s="32"/>
    </row>
    <row r="15" customHeight="1" spans="1:11">
      <c r="A15" s="23"/>
      <c r="B15" s="24"/>
      <c r="C15" s="25"/>
      <c r="D15" s="25"/>
      <c r="E15" s="32"/>
      <c r="F15" s="26"/>
      <c r="G15" s="26"/>
      <c r="H15" s="26"/>
      <c r="I15" s="26"/>
      <c r="J15" s="26" t="str">
        <f t="shared" si="0"/>
        <v/>
      </c>
      <c r="K15" s="32"/>
    </row>
    <row r="16" customHeight="1" spans="1:11">
      <c r="A16" s="23"/>
      <c r="B16" s="24"/>
      <c r="C16" s="25"/>
      <c r="D16" s="25"/>
      <c r="E16" s="32"/>
      <c r="F16" s="26"/>
      <c r="G16" s="26"/>
      <c r="H16" s="26"/>
      <c r="I16" s="26"/>
      <c r="J16" s="26" t="str">
        <f t="shared" si="0"/>
        <v/>
      </c>
      <c r="K16" s="32"/>
    </row>
    <row r="17" customHeight="1" spans="1:11">
      <c r="A17" s="23"/>
      <c r="B17" s="24"/>
      <c r="C17" s="25"/>
      <c r="D17" s="25"/>
      <c r="E17" s="32"/>
      <c r="F17" s="26"/>
      <c r="G17" s="26"/>
      <c r="H17" s="26"/>
      <c r="I17" s="26"/>
      <c r="J17" s="26" t="str">
        <f t="shared" si="0"/>
        <v/>
      </c>
      <c r="K17" s="32"/>
    </row>
    <row r="18" customHeight="1" spans="1:11">
      <c r="A18" s="23"/>
      <c r="B18" s="24"/>
      <c r="C18" s="25"/>
      <c r="D18" s="25"/>
      <c r="E18" s="32"/>
      <c r="F18" s="26"/>
      <c r="G18" s="26"/>
      <c r="H18" s="26"/>
      <c r="I18" s="26"/>
      <c r="J18" s="26" t="str">
        <f t="shared" si="0"/>
        <v/>
      </c>
      <c r="K18" s="32"/>
    </row>
    <row r="19" customHeight="1" spans="1:11">
      <c r="A19" s="23"/>
      <c r="B19" s="24"/>
      <c r="C19" s="25"/>
      <c r="D19" s="25"/>
      <c r="E19" s="32"/>
      <c r="F19" s="26"/>
      <c r="G19" s="26"/>
      <c r="H19" s="26"/>
      <c r="I19" s="26"/>
      <c r="J19" s="26" t="str">
        <f t="shared" si="0"/>
        <v/>
      </c>
      <c r="K19" s="32"/>
    </row>
    <row r="20" customHeight="1" spans="1:11">
      <c r="A20" s="23"/>
      <c r="B20" s="24"/>
      <c r="C20" s="25"/>
      <c r="D20" s="25"/>
      <c r="E20" s="32"/>
      <c r="F20" s="26"/>
      <c r="G20" s="26"/>
      <c r="H20" s="26"/>
      <c r="I20" s="26"/>
      <c r="J20" s="26" t="str">
        <f t="shared" si="0"/>
        <v/>
      </c>
      <c r="K20" s="32"/>
    </row>
    <row r="21" customHeight="1" spans="1:11">
      <c r="A21" s="23"/>
      <c r="B21" s="24"/>
      <c r="C21" s="25"/>
      <c r="D21" s="25"/>
      <c r="E21" s="32"/>
      <c r="F21" s="26"/>
      <c r="G21" s="26"/>
      <c r="H21" s="26"/>
      <c r="I21" s="26"/>
      <c r="J21" s="26" t="str">
        <f t="shared" si="0"/>
        <v/>
      </c>
      <c r="K21" s="32"/>
    </row>
    <row r="22" customHeight="1" spans="1:11">
      <c r="A22" s="23"/>
      <c r="B22" s="24"/>
      <c r="C22" s="25"/>
      <c r="D22" s="25"/>
      <c r="E22" s="32"/>
      <c r="F22" s="26"/>
      <c r="G22" s="26"/>
      <c r="H22" s="26"/>
      <c r="I22" s="26"/>
      <c r="J22" s="26" t="str">
        <f t="shared" si="0"/>
        <v/>
      </c>
      <c r="K22" s="32"/>
    </row>
    <row r="23" customHeight="1" spans="1:11">
      <c r="A23" s="23"/>
      <c r="B23" s="24"/>
      <c r="C23" s="25"/>
      <c r="D23" s="25"/>
      <c r="E23" s="32"/>
      <c r="F23" s="26"/>
      <c r="G23" s="26"/>
      <c r="H23" s="26"/>
      <c r="I23" s="26"/>
      <c r="J23" s="26" t="str">
        <f t="shared" si="0"/>
        <v/>
      </c>
      <c r="K23" s="32"/>
    </row>
    <row r="24" customHeight="1" spans="1:11">
      <c r="A24" s="23"/>
      <c r="B24" s="24"/>
      <c r="C24" s="25"/>
      <c r="D24" s="25"/>
      <c r="E24" s="32"/>
      <c r="F24" s="26"/>
      <c r="G24" s="26"/>
      <c r="H24" s="26"/>
      <c r="I24" s="26"/>
      <c r="J24" s="26" t="str">
        <f t="shared" si="0"/>
        <v/>
      </c>
      <c r="K24" s="32"/>
    </row>
    <row r="25" customHeight="1" spans="1:11">
      <c r="A25" s="23"/>
      <c r="B25" s="24"/>
      <c r="C25" s="25"/>
      <c r="D25" s="25"/>
      <c r="E25" s="32"/>
      <c r="F25" s="26"/>
      <c r="G25" s="26"/>
      <c r="H25" s="26"/>
      <c r="I25" s="26"/>
      <c r="J25" s="26" t="str">
        <f t="shared" si="0"/>
        <v/>
      </c>
      <c r="K25" s="32"/>
    </row>
    <row r="26" customHeight="1" spans="1:11">
      <c r="A26" s="23"/>
      <c r="B26" s="24"/>
      <c r="C26" s="25"/>
      <c r="D26" s="25"/>
      <c r="E26" s="32"/>
      <c r="F26" s="26"/>
      <c r="G26" s="26"/>
      <c r="H26" s="26"/>
      <c r="I26" s="26"/>
      <c r="J26" s="26" t="str">
        <f t="shared" si="0"/>
        <v/>
      </c>
      <c r="K26" s="32"/>
    </row>
    <row r="27" customHeight="1" spans="1:11">
      <c r="A27" s="27" t="s">
        <v>482</v>
      </c>
      <c r="B27" s="45"/>
      <c r="C27" s="25"/>
      <c r="D27" s="25"/>
      <c r="E27" s="32"/>
      <c r="F27" s="26">
        <f>SUM(F6:F26)</f>
        <v>0</v>
      </c>
      <c r="G27" s="26"/>
      <c r="H27" s="26">
        <f>SUM(H6:H26)</f>
        <v>0</v>
      </c>
      <c r="I27" s="26">
        <f>SUM(I6:I26)</f>
        <v>0</v>
      </c>
      <c r="J27" s="26" t="str">
        <f t="shared" si="0"/>
        <v/>
      </c>
      <c r="K27" s="32"/>
    </row>
    <row r="28" customHeight="1" spans="1:8">
      <c r="A28" s="29" t="str">
        <f>封面!D11&amp;封面!G11</f>
        <v>填表人：魏延辉</v>
      </c>
      <c r="H28" s="20" t="str">
        <f>"评估人员："&amp;封面!G20</f>
        <v>评估人员：</v>
      </c>
    </row>
    <row r="29" customHeight="1" spans="1:1">
      <c r="A29" s="29" t="str">
        <f>CONCATENATE(封面!D13,封面!F13,封面!G13,封面!H13,封面!I13,封面!J13,封面!K13)</f>
        <v>填表日期：2021年3月31日</v>
      </c>
    </row>
  </sheetData>
  <mergeCells count="3">
    <mergeCell ref="A2:K2"/>
    <mergeCell ref="A3:K3"/>
    <mergeCell ref="A27:B27"/>
  </mergeCells>
  <hyperlinks>
    <hyperlink ref="A1" location="索引目录!D12" display="返回索引页"/>
    <hyperlink ref="B1" location="流动汇总!B8" display="返回"/>
  </hyperlinks>
  <printOptions horizontalCentered="1"/>
  <pageMargins left="0.354166666666667" right="0.354166666666667" top="0.786805555555556" bottom="0.786805555555556" header="1.01944444444444" footer="0.511111111111111"/>
  <pageSetup paperSize="9" firstPageNumber="4294963191" fitToHeight="0" orientation="landscape" useFirstPageNumber="1"/>
  <headerFooter alignWithMargins="0">
    <oddHeader>&amp;R&amp;"宋体,常规"&amp;10表&amp;"Times New Roman,常规"3-3
&amp;"宋体,常规"共&amp;"Times New Roman,常规"&amp;N&amp;"宋体,常规"页第&amp;"Times New Roman,常规"&amp;P&amp;"宋体,常规"页</oddHead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34"/>
  <sheetViews>
    <sheetView workbookViewId="0">
      <selection activeCell="A6" sqref="$A6:$XFD8"/>
    </sheetView>
  </sheetViews>
  <sheetFormatPr defaultColWidth="9" defaultRowHeight="15.75" customHeight="1"/>
  <cols>
    <col min="1" max="1" width="5.25" style="13" customWidth="1"/>
    <col min="2" max="2" width="24.125" style="13" customWidth="1"/>
    <col min="3" max="3" width="11.125" style="13" customWidth="1"/>
    <col min="4" max="4" width="9.5" style="13" customWidth="1"/>
    <col min="5" max="5" width="8" style="13" customWidth="1"/>
    <col min="6" max="6" width="13.125" style="13" hidden="1" customWidth="1" outlineLevel="1"/>
    <col min="7" max="7" width="10.375" style="167" hidden="1" customWidth="1" outlineLevel="1"/>
    <col min="8" max="11" width="8.75" style="167" hidden="1" customWidth="1" outlineLevel="1"/>
    <col min="12" max="12" width="10.375" style="167" hidden="1" customWidth="1" outlineLevel="1"/>
    <col min="13" max="13" width="8.25" style="167" hidden="1" customWidth="1" outlineLevel="1"/>
    <col min="14" max="15" width="10.75" style="615" hidden="1" customWidth="1" outlineLevel="1"/>
    <col min="16" max="16" width="19.625" style="13" customWidth="1" collapsed="1"/>
    <col min="17" max="17" width="19.625" style="13" customWidth="1"/>
    <col min="18" max="18" width="9.625" style="13" customWidth="1"/>
    <col min="19" max="19" width="14.75" style="13" customWidth="1"/>
    <col min="20" max="20" width="12.625" style="13" customWidth="1"/>
    <col min="21" max="16384" width="9" style="13"/>
  </cols>
  <sheetData>
    <row r="1" spans="1:19">
      <c r="A1" s="14" t="s">
        <v>284</v>
      </c>
      <c r="B1" s="15" t="s">
        <v>483</v>
      </c>
      <c r="C1" s="16"/>
      <c r="D1" s="16"/>
      <c r="E1" s="16"/>
      <c r="F1" s="16"/>
      <c r="G1" s="16"/>
      <c r="H1" s="16"/>
      <c r="I1" s="16"/>
      <c r="J1" s="16"/>
      <c r="K1" s="16"/>
      <c r="L1" s="16"/>
      <c r="M1" s="16"/>
      <c r="N1" s="16"/>
      <c r="O1" s="16"/>
      <c r="P1" s="16"/>
      <c r="Q1" s="16"/>
      <c r="R1" s="16"/>
      <c r="S1" s="16"/>
    </row>
    <row r="2" s="11" customFormat="1" ht="30" customHeight="1" spans="1:19">
      <c r="A2" s="17" t="s">
        <v>484</v>
      </c>
      <c r="B2" s="18"/>
      <c r="C2" s="18"/>
      <c r="D2" s="18"/>
      <c r="E2" s="18"/>
      <c r="F2" s="18"/>
      <c r="G2" s="18"/>
      <c r="H2" s="18"/>
      <c r="I2" s="18"/>
      <c r="J2" s="18"/>
      <c r="K2" s="18"/>
      <c r="L2" s="18"/>
      <c r="M2" s="18"/>
      <c r="N2" s="18"/>
      <c r="O2" s="18"/>
      <c r="P2" s="18"/>
      <c r="Q2" s="18"/>
      <c r="R2" s="18"/>
      <c r="S2" s="18"/>
    </row>
    <row r="3" s="67" customFormat="1" ht="15.95" customHeight="1" spans="1:19">
      <c r="A3" s="69" t="str">
        <f>CONCATENATE(封面!D9,封面!F9,封面!G9,封面!H9,封面!I9,封面!J9,封面!K9)</f>
        <v>评估基准日：2021年3月31日</v>
      </c>
      <c r="B3" s="69"/>
      <c r="C3" s="69"/>
      <c r="D3" s="69"/>
      <c r="E3" s="69"/>
      <c r="F3" s="69"/>
      <c r="G3" s="69"/>
      <c r="H3" s="69"/>
      <c r="I3" s="80"/>
      <c r="J3" s="80"/>
      <c r="K3" s="80"/>
      <c r="L3" s="80"/>
      <c r="M3" s="80"/>
      <c r="N3" s="80"/>
      <c r="O3" s="80"/>
      <c r="P3" s="80"/>
      <c r="Q3" s="80"/>
      <c r="R3" s="80"/>
      <c r="S3" s="80"/>
    </row>
    <row r="4" s="67" customFormat="1" ht="15.95" customHeight="1" spans="1:19">
      <c r="A4" s="70" t="str">
        <f>封面!D7&amp;封面!F7</f>
        <v>产权持有人：黑龙江省机场管理集团有限公司漠河机场分公司</v>
      </c>
      <c r="G4" s="150"/>
      <c r="H4" s="150"/>
      <c r="I4" s="150"/>
      <c r="J4" s="150"/>
      <c r="K4" s="150"/>
      <c r="L4" s="150"/>
      <c r="M4" s="632" t="s">
        <v>485</v>
      </c>
      <c r="N4" s="633" t="s">
        <v>486</v>
      </c>
      <c r="O4" s="634"/>
      <c r="S4" s="81" t="s">
        <v>286</v>
      </c>
    </row>
    <row r="5" s="68" customFormat="1" ht="15.95" customHeight="1" spans="1:19">
      <c r="A5" s="71" t="s">
        <v>351</v>
      </c>
      <c r="B5" s="71" t="s">
        <v>487</v>
      </c>
      <c r="C5" s="71" t="s">
        <v>488</v>
      </c>
      <c r="D5" s="71" t="s">
        <v>489</v>
      </c>
      <c r="E5" s="71" t="s">
        <v>490</v>
      </c>
      <c r="F5" s="71" t="s">
        <v>364</v>
      </c>
      <c r="G5" s="616" t="s">
        <v>491</v>
      </c>
      <c r="H5" s="631" t="s">
        <v>492</v>
      </c>
      <c r="I5" s="616" t="s">
        <v>493</v>
      </c>
      <c r="J5" s="616" t="s">
        <v>494</v>
      </c>
      <c r="K5" s="616" t="s">
        <v>495</v>
      </c>
      <c r="L5" s="616" t="s">
        <v>496</v>
      </c>
      <c r="M5" s="632"/>
      <c r="N5" s="633"/>
      <c r="O5" s="633" t="s">
        <v>442</v>
      </c>
      <c r="P5" s="71" t="s">
        <v>366</v>
      </c>
      <c r="Q5" s="71" t="s">
        <v>367</v>
      </c>
      <c r="R5" s="71" t="s">
        <v>369</v>
      </c>
      <c r="S5" s="71" t="s">
        <v>450</v>
      </c>
    </row>
    <row r="6" s="67" customFormat="1" ht="15.95" customHeight="1" spans="1:19">
      <c r="A6" s="71"/>
      <c r="B6" s="73"/>
      <c r="C6" s="71"/>
      <c r="D6" s="74"/>
      <c r="E6" s="71"/>
      <c r="F6" s="75"/>
      <c r="G6" s="617"/>
      <c r="H6" s="617"/>
      <c r="I6" s="617"/>
      <c r="J6" s="617"/>
      <c r="K6" s="617"/>
      <c r="L6" s="617"/>
      <c r="M6" s="617"/>
      <c r="N6" s="622"/>
      <c r="O6" s="622"/>
      <c r="P6" s="75"/>
      <c r="Q6" s="75"/>
      <c r="R6" s="75"/>
      <c r="S6" s="82"/>
    </row>
    <row r="7" s="67" customFormat="1" ht="15.95" customHeight="1" spans="1:19">
      <c r="A7" s="71"/>
      <c r="B7" s="73"/>
      <c r="C7" s="71"/>
      <c r="D7" s="74"/>
      <c r="E7" s="71"/>
      <c r="F7" s="75"/>
      <c r="G7" s="617"/>
      <c r="H7" s="617"/>
      <c r="I7" s="617"/>
      <c r="J7" s="617"/>
      <c r="K7" s="617"/>
      <c r="L7" s="617"/>
      <c r="M7" s="617"/>
      <c r="N7" s="622"/>
      <c r="O7" s="622"/>
      <c r="P7" s="75"/>
      <c r="Q7" s="75"/>
      <c r="R7" s="75"/>
      <c r="S7" s="82"/>
    </row>
    <row r="8" s="67" customFormat="1" ht="15.95" customHeight="1" spans="1:20">
      <c r="A8" s="71"/>
      <c r="B8" s="73"/>
      <c r="C8" s="71"/>
      <c r="D8" s="74"/>
      <c r="E8" s="71"/>
      <c r="F8" s="75"/>
      <c r="G8" s="617"/>
      <c r="H8" s="617"/>
      <c r="I8" s="617"/>
      <c r="J8" s="617"/>
      <c r="K8" s="617"/>
      <c r="L8" s="617"/>
      <c r="M8" s="617"/>
      <c r="N8" s="622"/>
      <c r="O8" s="622"/>
      <c r="P8" s="75"/>
      <c r="Q8" s="75"/>
      <c r="R8" s="75"/>
      <c r="S8" s="82"/>
      <c r="T8" s="149"/>
    </row>
    <row r="9" s="67" customFormat="1" ht="15.95" customHeight="1" spans="1:19">
      <c r="A9" s="71"/>
      <c r="B9" s="73"/>
      <c r="C9" s="71"/>
      <c r="D9" s="74"/>
      <c r="E9" s="71"/>
      <c r="F9" s="75"/>
      <c r="G9" s="617"/>
      <c r="H9" s="617"/>
      <c r="I9" s="617"/>
      <c r="J9" s="617"/>
      <c r="K9" s="617"/>
      <c r="L9" s="617"/>
      <c r="M9" s="617">
        <f t="shared" ref="M9:M25" si="0">SUM(G9:L9)-F9</f>
        <v>0</v>
      </c>
      <c r="N9" s="622"/>
      <c r="O9" s="622"/>
      <c r="P9" s="75"/>
      <c r="Q9" s="75"/>
      <c r="R9" s="75" t="str">
        <f t="shared" ref="R9:R27" si="1">IF(P9=0,"",(Q9-P9)/P9*100)</f>
        <v/>
      </c>
      <c r="S9" s="82"/>
    </row>
    <row r="10" s="67" customFormat="1" ht="15.95" customHeight="1" spans="1:19">
      <c r="A10" s="71"/>
      <c r="B10" s="73"/>
      <c r="C10" s="71"/>
      <c r="D10" s="74"/>
      <c r="E10" s="71"/>
      <c r="F10" s="75"/>
      <c r="G10" s="617"/>
      <c r="H10" s="617"/>
      <c r="I10" s="617"/>
      <c r="J10" s="617"/>
      <c r="K10" s="617"/>
      <c r="L10" s="617"/>
      <c r="M10" s="617">
        <f t="shared" si="0"/>
        <v>0</v>
      </c>
      <c r="N10" s="622"/>
      <c r="O10" s="622"/>
      <c r="P10" s="75"/>
      <c r="Q10" s="75"/>
      <c r="R10" s="75" t="str">
        <f t="shared" si="1"/>
        <v/>
      </c>
      <c r="S10" s="82"/>
    </row>
    <row r="11" s="67" customFormat="1" ht="15.95" customHeight="1" spans="1:19">
      <c r="A11" s="71"/>
      <c r="B11" s="73"/>
      <c r="C11" s="71"/>
      <c r="D11" s="74"/>
      <c r="E11" s="71"/>
      <c r="F11" s="75"/>
      <c r="G11" s="617"/>
      <c r="H11" s="617"/>
      <c r="I11" s="617"/>
      <c r="J11" s="617"/>
      <c r="K11" s="617"/>
      <c r="L11" s="617"/>
      <c r="M11" s="617">
        <f t="shared" si="0"/>
        <v>0</v>
      </c>
      <c r="N11" s="622"/>
      <c r="O11" s="622"/>
      <c r="P11" s="75"/>
      <c r="Q11" s="75"/>
      <c r="R11" s="75" t="str">
        <f t="shared" si="1"/>
        <v/>
      </c>
      <c r="S11" s="82"/>
    </row>
    <row r="12" s="67" customFormat="1" ht="15.95" customHeight="1" spans="1:19">
      <c r="A12" s="71"/>
      <c r="B12" s="73"/>
      <c r="C12" s="71"/>
      <c r="D12" s="74"/>
      <c r="E12" s="71"/>
      <c r="F12" s="75"/>
      <c r="G12" s="617"/>
      <c r="H12" s="617"/>
      <c r="I12" s="617"/>
      <c r="J12" s="617"/>
      <c r="K12" s="617"/>
      <c r="L12" s="617"/>
      <c r="M12" s="617">
        <f t="shared" si="0"/>
        <v>0</v>
      </c>
      <c r="N12" s="622"/>
      <c r="O12" s="622"/>
      <c r="P12" s="75"/>
      <c r="Q12" s="75"/>
      <c r="R12" s="75" t="str">
        <f t="shared" si="1"/>
        <v/>
      </c>
      <c r="S12" s="82"/>
    </row>
    <row r="13" s="67" customFormat="1" ht="15.95" customHeight="1" spans="1:19">
      <c r="A13" s="71"/>
      <c r="B13" s="73"/>
      <c r="C13" s="71"/>
      <c r="D13" s="74"/>
      <c r="E13" s="71"/>
      <c r="F13" s="75"/>
      <c r="G13" s="617"/>
      <c r="H13" s="617"/>
      <c r="I13" s="617"/>
      <c r="J13" s="617"/>
      <c r="K13" s="617"/>
      <c r="L13" s="617"/>
      <c r="M13" s="617">
        <f t="shared" si="0"/>
        <v>0</v>
      </c>
      <c r="N13" s="622"/>
      <c r="O13" s="622"/>
      <c r="P13" s="75"/>
      <c r="Q13" s="75"/>
      <c r="R13" s="75" t="str">
        <f t="shared" si="1"/>
        <v/>
      </c>
      <c r="S13" s="82"/>
    </row>
    <row r="14" s="67" customFormat="1" ht="15.95" customHeight="1" spans="1:19">
      <c r="A14" s="71"/>
      <c r="B14" s="73"/>
      <c r="C14" s="71"/>
      <c r="D14" s="74"/>
      <c r="E14" s="71"/>
      <c r="F14" s="75"/>
      <c r="G14" s="617"/>
      <c r="H14" s="617"/>
      <c r="I14" s="617"/>
      <c r="J14" s="617"/>
      <c r="K14" s="617"/>
      <c r="L14" s="617"/>
      <c r="M14" s="617">
        <f t="shared" si="0"/>
        <v>0</v>
      </c>
      <c r="N14" s="622"/>
      <c r="O14" s="622"/>
      <c r="P14" s="75"/>
      <c r="Q14" s="75"/>
      <c r="R14" s="75" t="str">
        <f t="shared" si="1"/>
        <v/>
      </c>
      <c r="S14" s="82"/>
    </row>
    <row r="15" s="67" customFormat="1" ht="15.95" customHeight="1" spans="1:19">
      <c r="A15" s="71"/>
      <c r="B15" s="73"/>
      <c r="C15" s="71"/>
      <c r="D15" s="74"/>
      <c r="E15" s="71"/>
      <c r="F15" s="75"/>
      <c r="G15" s="617"/>
      <c r="H15" s="617"/>
      <c r="I15" s="617"/>
      <c r="J15" s="617"/>
      <c r="K15" s="617"/>
      <c r="L15" s="617"/>
      <c r="M15" s="617">
        <f t="shared" si="0"/>
        <v>0</v>
      </c>
      <c r="N15" s="622"/>
      <c r="O15" s="622"/>
      <c r="P15" s="75"/>
      <c r="Q15" s="75"/>
      <c r="R15" s="75" t="str">
        <f t="shared" si="1"/>
        <v/>
      </c>
      <c r="S15" s="82"/>
    </row>
    <row r="16" s="67" customFormat="1" ht="15.95" customHeight="1" spans="1:19">
      <c r="A16" s="71"/>
      <c r="B16" s="73"/>
      <c r="C16" s="71"/>
      <c r="D16" s="74"/>
      <c r="E16" s="71"/>
      <c r="F16" s="75"/>
      <c r="G16" s="617"/>
      <c r="H16" s="617"/>
      <c r="I16" s="617"/>
      <c r="J16" s="617"/>
      <c r="K16" s="617"/>
      <c r="L16" s="617"/>
      <c r="M16" s="617">
        <f t="shared" si="0"/>
        <v>0</v>
      </c>
      <c r="N16" s="622"/>
      <c r="O16" s="622"/>
      <c r="P16" s="75"/>
      <c r="Q16" s="75"/>
      <c r="R16" s="75" t="str">
        <f t="shared" si="1"/>
        <v/>
      </c>
      <c r="S16" s="82"/>
    </row>
    <row r="17" s="67" customFormat="1" ht="15.95" customHeight="1" spans="1:19">
      <c r="A17" s="71"/>
      <c r="B17" s="73"/>
      <c r="C17" s="71"/>
      <c r="D17" s="74"/>
      <c r="E17" s="71"/>
      <c r="F17" s="75"/>
      <c r="G17" s="617"/>
      <c r="H17" s="617"/>
      <c r="I17" s="617"/>
      <c r="J17" s="617"/>
      <c r="K17" s="617"/>
      <c r="L17" s="617"/>
      <c r="M17" s="617">
        <f t="shared" si="0"/>
        <v>0</v>
      </c>
      <c r="N17" s="622"/>
      <c r="O17" s="622"/>
      <c r="P17" s="75"/>
      <c r="Q17" s="75"/>
      <c r="R17" s="75" t="str">
        <f t="shared" si="1"/>
        <v/>
      </c>
      <c r="S17" s="82"/>
    </row>
    <row r="18" s="67" customFormat="1" ht="15.95" customHeight="1" spans="1:19">
      <c r="A18" s="71"/>
      <c r="B18" s="73"/>
      <c r="C18" s="71"/>
      <c r="D18" s="74"/>
      <c r="E18" s="71"/>
      <c r="F18" s="75"/>
      <c r="G18" s="617"/>
      <c r="H18" s="617"/>
      <c r="I18" s="617"/>
      <c r="J18" s="617"/>
      <c r="K18" s="617"/>
      <c r="L18" s="617"/>
      <c r="M18" s="617">
        <f t="shared" si="0"/>
        <v>0</v>
      </c>
      <c r="N18" s="622"/>
      <c r="O18" s="622"/>
      <c r="P18" s="75"/>
      <c r="Q18" s="75"/>
      <c r="R18" s="75" t="str">
        <f t="shared" si="1"/>
        <v/>
      </c>
      <c r="S18" s="82"/>
    </row>
    <row r="19" s="67" customFormat="1" ht="15.95" customHeight="1" spans="1:19">
      <c r="A19" s="71"/>
      <c r="B19" s="73"/>
      <c r="C19" s="71"/>
      <c r="D19" s="74"/>
      <c r="E19" s="71"/>
      <c r="F19" s="75"/>
      <c r="G19" s="617"/>
      <c r="H19" s="617"/>
      <c r="I19" s="617"/>
      <c r="J19" s="617"/>
      <c r="K19" s="617"/>
      <c r="L19" s="617"/>
      <c r="M19" s="617">
        <f t="shared" si="0"/>
        <v>0</v>
      </c>
      <c r="N19" s="622"/>
      <c r="O19" s="622"/>
      <c r="P19" s="75"/>
      <c r="Q19" s="75"/>
      <c r="R19" s="75" t="str">
        <f t="shared" si="1"/>
        <v/>
      </c>
      <c r="S19" s="82"/>
    </row>
    <row r="20" s="67" customFormat="1" ht="15.95" customHeight="1" spans="1:19">
      <c r="A20" s="71"/>
      <c r="B20" s="73"/>
      <c r="C20" s="71"/>
      <c r="D20" s="74"/>
      <c r="E20" s="71"/>
      <c r="F20" s="75"/>
      <c r="G20" s="617"/>
      <c r="H20" s="617"/>
      <c r="I20" s="617"/>
      <c r="J20" s="617"/>
      <c r="K20" s="617"/>
      <c r="L20" s="617"/>
      <c r="M20" s="617">
        <f t="shared" si="0"/>
        <v>0</v>
      </c>
      <c r="N20" s="622"/>
      <c r="O20" s="622"/>
      <c r="P20" s="75"/>
      <c r="Q20" s="75"/>
      <c r="R20" s="75" t="str">
        <f t="shared" si="1"/>
        <v/>
      </c>
      <c r="S20" s="82"/>
    </row>
    <row r="21" s="67" customFormat="1" ht="15.95" customHeight="1" spans="1:19">
      <c r="A21" s="71"/>
      <c r="B21" s="73"/>
      <c r="C21" s="71"/>
      <c r="D21" s="74"/>
      <c r="E21" s="71"/>
      <c r="F21" s="75"/>
      <c r="G21" s="617"/>
      <c r="H21" s="617"/>
      <c r="I21" s="617"/>
      <c r="J21" s="617"/>
      <c r="K21" s="617"/>
      <c r="L21" s="617"/>
      <c r="M21" s="617">
        <f t="shared" si="0"/>
        <v>0</v>
      </c>
      <c r="N21" s="622"/>
      <c r="O21" s="622"/>
      <c r="P21" s="75"/>
      <c r="Q21" s="75"/>
      <c r="R21" s="75" t="str">
        <f t="shared" si="1"/>
        <v/>
      </c>
      <c r="S21" s="82"/>
    </row>
    <row r="22" s="67" customFormat="1" ht="15.95" customHeight="1" spans="1:19">
      <c r="A22" s="71"/>
      <c r="B22" s="73"/>
      <c r="C22" s="71"/>
      <c r="D22" s="74"/>
      <c r="E22" s="71"/>
      <c r="F22" s="75"/>
      <c r="G22" s="617"/>
      <c r="H22" s="617"/>
      <c r="I22" s="617"/>
      <c r="J22" s="617"/>
      <c r="K22" s="617"/>
      <c r="L22" s="617"/>
      <c r="M22" s="617">
        <f t="shared" si="0"/>
        <v>0</v>
      </c>
      <c r="N22" s="622"/>
      <c r="O22" s="622"/>
      <c r="P22" s="75"/>
      <c r="Q22" s="75"/>
      <c r="R22" s="75" t="str">
        <f t="shared" si="1"/>
        <v/>
      </c>
      <c r="S22" s="82"/>
    </row>
    <row r="23" s="67" customFormat="1" ht="15.95" customHeight="1" spans="1:19">
      <c r="A23" s="71"/>
      <c r="B23" s="73"/>
      <c r="C23" s="71"/>
      <c r="D23" s="74"/>
      <c r="E23" s="71"/>
      <c r="F23" s="75"/>
      <c r="G23" s="617"/>
      <c r="H23" s="617"/>
      <c r="I23" s="617"/>
      <c r="J23" s="617"/>
      <c r="K23" s="617"/>
      <c r="L23" s="617"/>
      <c r="M23" s="617">
        <f t="shared" si="0"/>
        <v>0</v>
      </c>
      <c r="N23" s="622"/>
      <c r="O23" s="622"/>
      <c r="P23" s="75"/>
      <c r="Q23" s="75"/>
      <c r="R23" s="75" t="str">
        <f t="shared" si="1"/>
        <v/>
      </c>
      <c r="S23" s="82"/>
    </row>
    <row r="24" s="67" customFormat="1" ht="15.95" customHeight="1" spans="1:19">
      <c r="A24" s="77" t="s">
        <v>497</v>
      </c>
      <c r="B24" s="78"/>
      <c r="C24" s="71"/>
      <c r="D24" s="74"/>
      <c r="E24" s="71"/>
      <c r="F24" s="75">
        <f>SUM(F6:F23)</f>
        <v>0</v>
      </c>
      <c r="G24" s="617">
        <f t="shared" ref="G24:Q24" si="2">SUM(G6:G23)</f>
        <v>0</v>
      </c>
      <c r="H24" s="617">
        <f t="shared" si="2"/>
        <v>0</v>
      </c>
      <c r="I24" s="617">
        <f t="shared" si="2"/>
        <v>0</v>
      </c>
      <c r="J24" s="617">
        <f t="shared" si="2"/>
        <v>0</v>
      </c>
      <c r="K24" s="617">
        <f t="shared" si="2"/>
        <v>0</v>
      </c>
      <c r="L24" s="617">
        <f t="shared" si="2"/>
        <v>0</v>
      </c>
      <c r="M24" s="617">
        <f t="shared" si="0"/>
        <v>0</v>
      </c>
      <c r="N24" s="622">
        <f>SUM(N6:N23)</f>
        <v>0</v>
      </c>
      <c r="O24" s="622"/>
      <c r="P24" s="75">
        <f t="shared" si="2"/>
        <v>0</v>
      </c>
      <c r="Q24" s="75">
        <f t="shared" si="2"/>
        <v>0</v>
      </c>
      <c r="R24" s="75" t="str">
        <f t="shared" si="1"/>
        <v/>
      </c>
      <c r="S24" s="82"/>
    </row>
    <row r="25" s="67" customFormat="1" ht="15.95" customHeight="1" spans="1:19">
      <c r="A25" s="77" t="s">
        <v>498</v>
      </c>
      <c r="B25" s="78"/>
      <c r="C25" s="71"/>
      <c r="D25" s="74"/>
      <c r="E25" s="71"/>
      <c r="F25" s="75"/>
      <c r="G25" s="617"/>
      <c r="H25" s="617"/>
      <c r="I25" s="617"/>
      <c r="J25" s="617"/>
      <c r="K25" s="617"/>
      <c r="L25" s="617"/>
      <c r="M25" s="617">
        <f t="shared" si="0"/>
        <v>0</v>
      </c>
      <c r="N25" s="622"/>
      <c r="O25" s="622"/>
      <c r="P25" s="75">
        <f>F24</f>
        <v>0</v>
      </c>
      <c r="Q25" s="75">
        <v>0</v>
      </c>
      <c r="R25" s="75" t="str">
        <f t="shared" si="1"/>
        <v/>
      </c>
      <c r="S25" s="82"/>
    </row>
    <row r="26" s="67" customFormat="1" ht="15.95" customHeight="1" spans="1:19">
      <c r="A26" s="77" t="s">
        <v>499</v>
      </c>
      <c r="B26" s="78"/>
      <c r="C26" s="71"/>
      <c r="D26" s="74"/>
      <c r="E26" s="71"/>
      <c r="F26" s="75"/>
      <c r="G26" s="617"/>
      <c r="H26" s="617"/>
      <c r="I26" s="617"/>
      <c r="J26" s="617"/>
      <c r="K26" s="617"/>
      <c r="L26" s="617"/>
      <c r="M26" s="617"/>
      <c r="N26" s="622"/>
      <c r="O26" s="622"/>
      <c r="P26" s="75"/>
      <c r="Q26" s="75"/>
      <c r="R26" s="75" t="str">
        <f t="shared" si="1"/>
        <v/>
      </c>
      <c r="S26" s="82"/>
    </row>
    <row r="27" s="67" customFormat="1" ht="15.95" customHeight="1" spans="1:19">
      <c r="A27" s="77" t="s">
        <v>500</v>
      </c>
      <c r="B27" s="78"/>
      <c r="C27" s="82"/>
      <c r="D27" s="74"/>
      <c r="E27" s="82"/>
      <c r="F27" s="75">
        <f>F24-F25-F26</f>
        <v>0</v>
      </c>
      <c r="G27" s="617">
        <f t="shared" ref="G27:Q27" si="3">G24-G25-G26</f>
        <v>0</v>
      </c>
      <c r="H27" s="617">
        <f t="shared" si="3"/>
        <v>0</v>
      </c>
      <c r="I27" s="617">
        <f t="shared" si="3"/>
        <v>0</v>
      </c>
      <c r="J27" s="617">
        <f t="shared" si="3"/>
        <v>0</v>
      </c>
      <c r="K27" s="617">
        <f t="shared" si="3"/>
        <v>0</v>
      </c>
      <c r="L27" s="617">
        <f t="shared" si="3"/>
        <v>0</v>
      </c>
      <c r="M27" s="617">
        <f t="shared" si="3"/>
        <v>0</v>
      </c>
      <c r="N27" s="622">
        <f t="shared" si="3"/>
        <v>0</v>
      </c>
      <c r="O27" s="622"/>
      <c r="P27" s="75">
        <f t="shared" si="3"/>
        <v>0</v>
      </c>
      <c r="Q27" s="75">
        <f t="shared" si="3"/>
        <v>0</v>
      </c>
      <c r="R27" s="75" t="str">
        <f t="shared" si="1"/>
        <v/>
      </c>
      <c r="S27" s="82"/>
    </row>
    <row r="28" s="67" customFormat="1" ht="15.95" customHeight="1" spans="1:16">
      <c r="A28" s="79" t="str">
        <f>封面!D11&amp;封面!G11</f>
        <v>填表人：魏延辉</v>
      </c>
      <c r="H28" s="150"/>
      <c r="I28" s="150"/>
      <c r="J28" s="150"/>
      <c r="K28" s="150"/>
      <c r="L28" s="150"/>
      <c r="M28" s="150"/>
      <c r="N28" s="624"/>
      <c r="O28" s="624"/>
      <c r="P28" s="70" t="str">
        <f>"评估人员："&amp;封面!G20</f>
        <v>评估人员：</v>
      </c>
    </row>
    <row r="29" s="67" customFormat="1" ht="15.95" customHeight="1" spans="1:15">
      <c r="A29" s="79" t="str">
        <f>CONCATENATE(封面!D13,封面!F13,封面!G13,封面!H13,封面!I13,封面!J13,封面!K13)</f>
        <v>填表日期：2021年3月31日</v>
      </c>
      <c r="G29" s="150"/>
      <c r="H29" s="150"/>
      <c r="I29" s="150"/>
      <c r="J29" s="150"/>
      <c r="K29" s="150"/>
      <c r="L29" s="150"/>
      <c r="M29" s="150"/>
      <c r="N29" s="624"/>
      <c r="O29" s="624"/>
    </row>
    <row r="30" s="67" customFormat="1" ht="15.95" customHeight="1" spans="2:15">
      <c r="B30" s="211" t="s">
        <v>501</v>
      </c>
      <c r="C30" s="67" t="s">
        <v>502</v>
      </c>
      <c r="G30" s="150"/>
      <c r="H30" s="150"/>
      <c r="I30" s="150"/>
      <c r="J30" s="150"/>
      <c r="K30" s="150"/>
      <c r="L30" s="150"/>
      <c r="M30" s="150"/>
      <c r="N30" s="624"/>
      <c r="O30" s="624"/>
    </row>
    <row r="31" s="67" customFormat="1" ht="15.95" customHeight="1" spans="2:15">
      <c r="B31" s="81" t="s">
        <v>503</v>
      </c>
      <c r="C31" s="67" t="s">
        <v>504</v>
      </c>
      <c r="G31" s="150"/>
      <c r="H31" s="150"/>
      <c r="I31" s="150"/>
      <c r="J31" s="150"/>
      <c r="K31" s="150"/>
      <c r="L31" s="150"/>
      <c r="M31" s="150"/>
      <c r="N31" s="624"/>
      <c r="O31" s="624"/>
    </row>
    <row r="32" s="67" customFormat="1" ht="15.95" customHeight="1" spans="3:15">
      <c r="C32" s="67" t="s">
        <v>505</v>
      </c>
      <c r="G32" s="246"/>
      <c r="H32" s="150"/>
      <c r="I32" s="150"/>
      <c r="J32" s="150"/>
      <c r="K32" s="150"/>
      <c r="L32" s="150"/>
      <c r="M32" s="150"/>
      <c r="N32" s="624"/>
      <c r="O32" s="624"/>
    </row>
    <row r="33" s="67" customFormat="1" ht="15.95" customHeight="1" spans="3:15">
      <c r="C33" s="67" t="s">
        <v>506</v>
      </c>
      <c r="G33" s="246"/>
      <c r="H33" s="150"/>
      <c r="I33" s="150"/>
      <c r="J33" s="150"/>
      <c r="K33" s="150"/>
      <c r="L33" s="150"/>
      <c r="M33" s="150"/>
      <c r="N33" s="624"/>
      <c r="O33" s="624"/>
    </row>
    <row r="34" s="67" customFormat="1" ht="15.95" customHeight="1" spans="3:15">
      <c r="C34" s="67" t="s">
        <v>507</v>
      </c>
      <c r="G34" s="150"/>
      <c r="H34" s="150"/>
      <c r="I34" s="150"/>
      <c r="J34" s="150"/>
      <c r="K34" s="150"/>
      <c r="L34" s="150"/>
      <c r="M34" s="150"/>
      <c r="N34" s="624"/>
      <c r="O34" s="624"/>
    </row>
  </sheetData>
  <mergeCells count="8">
    <mergeCell ref="A2:S2"/>
    <mergeCell ref="A3:S3"/>
    <mergeCell ref="A24:B24"/>
    <mergeCell ref="A25:B25"/>
    <mergeCell ref="A26:B26"/>
    <mergeCell ref="A27:B27"/>
    <mergeCell ref="M4:M5"/>
    <mergeCell ref="N4:N5"/>
  </mergeCells>
  <hyperlinks>
    <hyperlink ref="A1" location="索引目录!D13" display="返回索引页"/>
    <hyperlink ref="B1" location="流动汇总!B9" display="返回 "/>
  </hyperlinks>
  <printOptions horizontalCentered="1"/>
  <pageMargins left="0.590551181102362" right="0.590551181102362" top="0.78740157480315" bottom="0.78740157480315" header="1.09" footer="0.590551181102362"/>
  <pageSetup paperSize="9" firstPageNumber="4294963191" fitToHeight="0" orientation="landscape" useFirstPageNumber="1"/>
  <headerFooter alignWithMargins="0">
    <oddHeader>&amp;R&amp;"-,常规"&amp;9表3-4
共&amp;N页第&amp;P页</oddHead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0"/>
  <sheetViews>
    <sheetView topLeftCell="A76" workbookViewId="0">
      <selection activeCell="H87" sqref="H87:I93"/>
    </sheetView>
  </sheetViews>
  <sheetFormatPr defaultColWidth="9" defaultRowHeight="15.75" customHeight="1"/>
  <cols>
    <col min="1" max="1" width="4.625" style="13" customWidth="1"/>
    <col min="2" max="2" width="25.625" style="13" customWidth="1"/>
    <col min="3" max="3" width="12.625" style="13" customWidth="1"/>
    <col min="4" max="4" width="9.625" style="12" customWidth="1"/>
    <col min="5" max="5" width="9.625" style="13" customWidth="1"/>
    <col min="6" max="6" width="13.125" style="13" hidden="1" customWidth="1" outlineLevel="1"/>
    <col min="7" max="7" width="15.75" style="13" hidden="1" customWidth="1" outlineLevel="1"/>
    <col min="8" max="8" width="16.625" style="13" customWidth="1" collapsed="1"/>
    <col min="9" max="9" width="16.625" style="13" customWidth="1"/>
    <col min="10" max="10" width="14.625" style="13" customWidth="1"/>
    <col min="11" max="11" width="15.625" style="13" customWidth="1"/>
    <col min="12" max="12" width="9.75" style="13" customWidth="1"/>
    <col min="13" max="16384" width="9" style="13"/>
  </cols>
  <sheetData>
    <row r="1" spans="1:11">
      <c r="A1" s="14" t="s">
        <v>284</v>
      </c>
      <c r="B1" s="625" t="s">
        <v>361</v>
      </c>
      <c r="C1" s="16"/>
      <c r="D1" s="16"/>
      <c r="E1" s="16"/>
      <c r="F1" s="16"/>
      <c r="G1" s="16"/>
      <c r="H1" s="16"/>
      <c r="I1" s="16"/>
      <c r="J1" s="16"/>
      <c r="K1" s="16"/>
    </row>
    <row r="2" s="11" customFormat="1" ht="30" customHeight="1" spans="1:11">
      <c r="A2" s="17" t="s">
        <v>508</v>
      </c>
      <c r="B2" s="18"/>
      <c r="C2" s="18"/>
      <c r="D2" s="18"/>
      <c r="E2" s="18"/>
      <c r="F2" s="18"/>
      <c r="G2" s="18"/>
      <c r="H2" s="18"/>
      <c r="I2" s="18"/>
      <c r="J2" s="18"/>
      <c r="K2" s="18"/>
    </row>
    <row r="3" s="67" customFormat="1" ht="15.95" customHeight="1" spans="1:11">
      <c r="A3" s="69" t="str">
        <f>CONCATENATE(封面!D9,封面!F9,封面!G9,封面!H9,封面!I9,封面!J9,封面!K9)</f>
        <v>评估基准日：2021年3月31日</v>
      </c>
      <c r="B3" s="69"/>
      <c r="C3" s="69"/>
      <c r="D3" s="69"/>
      <c r="E3" s="69"/>
      <c r="F3" s="69"/>
      <c r="G3" s="69"/>
      <c r="H3" s="69"/>
      <c r="I3" s="80"/>
      <c r="J3" s="80"/>
      <c r="K3" s="80"/>
    </row>
    <row r="4" s="67" customFormat="1" ht="15.95" customHeight="1" spans="1:11">
      <c r="A4" s="70" t="str">
        <f>封面!D7&amp;封面!F7</f>
        <v>产权持有人：黑龙江省机场管理集团有限公司漠河机场分公司</v>
      </c>
      <c r="D4" s="68"/>
      <c r="K4" s="67" t="s">
        <v>286</v>
      </c>
    </row>
    <row r="5" s="68" customFormat="1" ht="15.95" customHeight="1" spans="1:11">
      <c r="A5" s="71" t="s">
        <v>351</v>
      </c>
      <c r="B5" s="71" t="s">
        <v>509</v>
      </c>
      <c r="C5" s="71" t="s">
        <v>488</v>
      </c>
      <c r="D5" s="71" t="s">
        <v>489</v>
      </c>
      <c r="E5" s="71" t="s">
        <v>490</v>
      </c>
      <c r="F5" s="71" t="s">
        <v>364</v>
      </c>
      <c r="G5" s="71" t="s">
        <v>442</v>
      </c>
      <c r="H5" s="71" t="s">
        <v>366</v>
      </c>
      <c r="I5" s="71" t="s">
        <v>367</v>
      </c>
      <c r="J5" s="71" t="s">
        <v>369</v>
      </c>
      <c r="K5" s="71" t="s">
        <v>450</v>
      </c>
    </row>
    <row r="6" s="159" customFormat="1" ht="15.95" customHeight="1" spans="1:11">
      <c r="A6" s="626"/>
      <c r="B6" s="627"/>
      <c r="C6" s="627"/>
      <c r="D6" s="626"/>
      <c r="E6" s="172"/>
      <c r="F6" s="203"/>
      <c r="G6" s="203"/>
      <c r="H6" s="628"/>
      <c r="I6" s="415"/>
      <c r="J6" s="203"/>
      <c r="K6" s="85"/>
    </row>
    <row r="7" s="159" customFormat="1" ht="15.95" customHeight="1" spans="1:11">
      <c r="A7" s="626"/>
      <c r="B7" s="627"/>
      <c r="C7" s="627"/>
      <c r="D7" s="626"/>
      <c r="E7" s="172"/>
      <c r="F7" s="203"/>
      <c r="G7" s="203"/>
      <c r="H7" s="628"/>
      <c r="I7" s="415"/>
      <c r="J7" s="203"/>
      <c r="K7" s="85"/>
    </row>
    <row r="8" s="159" customFormat="1" ht="15.95" customHeight="1" spans="1:11">
      <c r="A8" s="626"/>
      <c r="B8" s="627"/>
      <c r="C8" s="627"/>
      <c r="D8" s="626"/>
      <c r="E8" s="172"/>
      <c r="F8" s="203"/>
      <c r="G8" s="203"/>
      <c r="H8" s="628"/>
      <c r="I8" s="415"/>
      <c r="J8" s="203"/>
      <c r="K8" s="85"/>
    </row>
    <row r="9" s="159" customFormat="1" ht="15.95" customHeight="1" spans="1:11">
      <c r="A9" s="626"/>
      <c r="B9" s="627"/>
      <c r="C9" s="627"/>
      <c r="D9" s="629"/>
      <c r="E9" s="172"/>
      <c r="F9" s="203"/>
      <c r="G9" s="203"/>
      <c r="H9" s="628"/>
      <c r="I9" s="415"/>
      <c r="J9" s="203"/>
      <c r="K9" s="85"/>
    </row>
    <row r="10" s="159" customFormat="1" ht="15.95" customHeight="1" spans="1:11">
      <c r="A10" s="626"/>
      <c r="B10" s="627"/>
      <c r="C10" s="627"/>
      <c r="D10" s="626"/>
      <c r="E10" s="172"/>
      <c r="F10" s="203"/>
      <c r="G10" s="203"/>
      <c r="H10" s="628"/>
      <c r="I10" s="415"/>
      <c r="J10" s="203"/>
      <c r="K10" s="85"/>
    </row>
    <row r="11" s="159" customFormat="1" ht="15.95" customHeight="1" spans="1:11">
      <c r="A11" s="626"/>
      <c r="B11" s="627"/>
      <c r="C11" s="627"/>
      <c r="D11" s="626"/>
      <c r="E11" s="172"/>
      <c r="F11" s="203"/>
      <c r="G11" s="203"/>
      <c r="H11" s="628"/>
      <c r="I11" s="415"/>
      <c r="J11" s="203"/>
      <c r="K11" s="85"/>
    </row>
    <row r="12" s="159" customFormat="1" ht="15.95" customHeight="1" spans="1:11">
      <c r="A12" s="626"/>
      <c r="B12" s="627"/>
      <c r="C12" s="627"/>
      <c r="D12" s="626"/>
      <c r="E12" s="172"/>
      <c r="F12" s="203"/>
      <c r="G12" s="203"/>
      <c r="H12" s="628"/>
      <c r="I12" s="415"/>
      <c r="J12" s="203"/>
      <c r="K12" s="85"/>
    </row>
    <row r="13" s="159" customFormat="1" ht="15.95" customHeight="1" spans="1:11">
      <c r="A13" s="626"/>
      <c r="B13" s="627"/>
      <c r="C13" s="627"/>
      <c r="D13" s="626"/>
      <c r="E13" s="172"/>
      <c r="F13" s="203"/>
      <c r="G13" s="203"/>
      <c r="H13" s="628"/>
      <c r="I13" s="415"/>
      <c r="J13" s="203"/>
      <c r="K13" s="85"/>
    </row>
    <row r="14" s="159" customFormat="1" ht="15.95" customHeight="1" spans="1:11">
      <c r="A14" s="626"/>
      <c r="B14" s="627"/>
      <c r="C14" s="627"/>
      <c r="D14" s="626"/>
      <c r="E14" s="172"/>
      <c r="F14" s="203"/>
      <c r="G14" s="203"/>
      <c r="H14" s="628"/>
      <c r="I14" s="415"/>
      <c r="J14" s="203"/>
      <c r="K14" s="85"/>
    </row>
    <row r="15" s="159" customFormat="1" ht="15.95" customHeight="1" spans="1:11">
      <c r="A15" s="626"/>
      <c r="B15" s="627"/>
      <c r="C15" s="627"/>
      <c r="D15" s="626"/>
      <c r="E15" s="172"/>
      <c r="F15" s="203"/>
      <c r="G15" s="203"/>
      <c r="H15" s="628"/>
      <c r="I15" s="415"/>
      <c r="J15" s="203"/>
      <c r="K15" s="85"/>
    </row>
    <row r="16" s="159" customFormat="1" ht="15.95" customHeight="1" spans="1:11">
      <c r="A16" s="626"/>
      <c r="B16" s="627"/>
      <c r="C16" s="627"/>
      <c r="D16" s="626"/>
      <c r="E16" s="172"/>
      <c r="F16" s="203"/>
      <c r="G16" s="203"/>
      <c r="H16" s="628"/>
      <c r="I16" s="415"/>
      <c r="J16" s="203"/>
      <c r="K16" s="85"/>
    </row>
    <row r="17" s="159" customFormat="1" ht="15.95" customHeight="1" spans="1:11">
      <c r="A17" s="626"/>
      <c r="B17" s="627"/>
      <c r="C17" s="627"/>
      <c r="D17" s="626"/>
      <c r="E17" s="172"/>
      <c r="F17" s="203"/>
      <c r="G17" s="203"/>
      <c r="H17" s="628"/>
      <c r="I17" s="415"/>
      <c r="J17" s="203"/>
      <c r="K17" s="85"/>
    </row>
    <row r="18" s="159" customFormat="1" ht="15.95" customHeight="1" spans="1:11">
      <c r="A18" s="626"/>
      <c r="B18" s="627"/>
      <c r="C18" s="627"/>
      <c r="D18" s="626"/>
      <c r="E18" s="172"/>
      <c r="F18" s="203"/>
      <c r="G18" s="203"/>
      <c r="H18" s="628"/>
      <c r="I18" s="415"/>
      <c r="J18" s="203"/>
      <c r="K18" s="85"/>
    </row>
    <row r="19" s="159" customFormat="1" ht="15.95" customHeight="1" spans="1:11">
      <c r="A19" s="626"/>
      <c r="B19" s="627"/>
      <c r="C19" s="627"/>
      <c r="D19" s="626"/>
      <c r="E19" s="172"/>
      <c r="F19" s="203"/>
      <c r="G19" s="203"/>
      <c r="H19" s="628"/>
      <c r="I19" s="415"/>
      <c r="J19" s="203"/>
      <c r="K19" s="85"/>
    </row>
    <row r="20" s="159" customFormat="1" ht="15.95" customHeight="1" spans="1:11">
      <c r="A20" s="626"/>
      <c r="B20" s="627"/>
      <c r="C20" s="627"/>
      <c r="D20" s="626"/>
      <c r="E20" s="172"/>
      <c r="F20" s="203"/>
      <c r="G20" s="203"/>
      <c r="H20" s="628"/>
      <c r="I20" s="415"/>
      <c r="J20" s="203"/>
      <c r="K20" s="85"/>
    </row>
    <row r="21" s="159" customFormat="1" ht="15.95" customHeight="1" spans="1:11">
      <c r="A21" s="626"/>
      <c r="B21" s="627"/>
      <c r="C21" s="627"/>
      <c r="D21" s="626"/>
      <c r="E21" s="172"/>
      <c r="F21" s="203"/>
      <c r="G21" s="203"/>
      <c r="H21" s="628"/>
      <c r="I21" s="415"/>
      <c r="J21" s="203"/>
      <c r="K21" s="85"/>
    </row>
    <row r="22" s="159" customFormat="1" ht="15.95" customHeight="1" spans="1:11">
      <c r="A22" s="626"/>
      <c r="B22" s="627"/>
      <c r="C22" s="627"/>
      <c r="D22" s="626"/>
      <c r="E22" s="172"/>
      <c r="F22" s="203"/>
      <c r="G22" s="203"/>
      <c r="H22" s="628"/>
      <c r="I22" s="415"/>
      <c r="J22" s="203"/>
      <c r="K22" s="85"/>
    </row>
    <row r="23" s="159" customFormat="1" ht="15.95" customHeight="1" spans="1:11">
      <c r="A23" s="626"/>
      <c r="B23" s="627"/>
      <c r="C23" s="627"/>
      <c r="D23" s="626"/>
      <c r="E23" s="172"/>
      <c r="F23" s="203"/>
      <c r="G23" s="203"/>
      <c r="H23" s="628"/>
      <c r="I23" s="415"/>
      <c r="J23" s="203"/>
      <c r="K23" s="85"/>
    </row>
    <row r="24" s="159" customFormat="1" ht="15.95" customHeight="1" spans="1:11">
      <c r="A24" s="626"/>
      <c r="B24" s="627"/>
      <c r="C24" s="627"/>
      <c r="D24" s="626"/>
      <c r="E24" s="172"/>
      <c r="F24" s="85"/>
      <c r="G24" s="85"/>
      <c r="H24" s="628"/>
      <c r="I24" s="415"/>
      <c r="J24" s="203"/>
      <c r="K24" s="85"/>
    </row>
    <row r="25" s="159" customFormat="1" ht="15.95" customHeight="1" spans="1:11">
      <c r="A25" s="626"/>
      <c r="B25" s="627"/>
      <c r="C25" s="627"/>
      <c r="D25" s="626"/>
      <c r="E25" s="172"/>
      <c r="F25" s="85"/>
      <c r="G25" s="85"/>
      <c r="H25" s="628"/>
      <c r="I25" s="415"/>
      <c r="J25" s="203"/>
      <c r="K25" s="85"/>
    </row>
    <row r="26" s="159" customFormat="1" ht="15.95" customHeight="1" spans="1:11">
      <c r="A26" s="626"/>
      <c r="B26" s="627"/>
      <c r="C26" s="627"/>
      <c r="D26" s="626"/>
      <c r="E26" s="172"/>
      <c r="F26" s="85"/>
      <c r="G26" s="85"/>
      <c r="H26" s="628"/>
      <c r="I26" s="415"/>
      <c r="J26" s="203"/>
      <c r="K26" s="85"/>
    </row>
    <row r="27" s="159" customFormat="1" ht="15.95" customHeight="1" spans="1:11">
      <c r="A27" s="626"/>
      <c r="B27" s="627"/>
      <c r="C27" s="627"/>
      <c r="D27" s="626"/>
      <c r="E27" s="172"/>
      <c r="F27" s="85"/>
      <c r="G27" s="85"/>
      <c r="H27" s="628"/>
      <c r="I27" s="415"/>
      <c r="J27" s="203"/>
      <c r="K27" s="85"/>
    </row>
    <row r="28" s="159" customFormat="1" ht="15.95" customHeight="1" spans="1:11">
      <c r="A28" s="626"/>
      <c r="B28" s="627"/>
      <c r="C28" s="627"/>
      <c r="D28" s="626"/>
      <c r="E28" s="172"/>
      <c r="F28" s="85"/>
      <c r="G28" s="85"/>
      <c r="H28" s="628"/>
      <c r="I28" s="415"/>
      <c r="J28" s="203"/>
      <c r="K28" s="85"/>
    </row>
    <row r="29" s="159" customFormat="1" ht="15.95" customHeight="1" spans="1:11">
      <c r="A29" s="626"/>
      <c r="B29" s="627"/>
      <c r="C29" s="627"/>
      <c r="D29" s="626"/>
      <c r="E29" s="172"/>
      <c r="F29" s="85"/>
      <c r="G29" s="85"/>
      <c r="H29" s="628"/>
      <c r="I29" s="415"/>
      <c r="J29" s="203"/>
      <c r="K29" s="85"/>
    </row>
    <row r="30" s="159" customFormat="1" ht="15.95" customHeight="1" spans="1:11">
      <c r="A30" s="626"/>
      <c r="B30" s="627"/>
      <c r="C30" s="627"/>
      <c r="D30" s="626"/>
      <c r="E30" s="172"/>
      <c r="F30" s="85"/>
      <c r="G30" s="85"/>
      <c r="H30" s="628"/>
      <c r="I30" s="415"/>
      <c r="J30" s="203"/>
      <c r="K30" s="85"/>
    </row>
    <row r="31" s="159" customFormat="1" ht="15.95" customHeight="1" spans="1:11">
      <c r="A31" s="626"/>
      <c r="B31" s="627"/>
      <c r="C31" s="627"/>
      <c r="D31" s="626"/>
      <c r="E31" s="172"/>
      <c r="F31" s="85"/>
      <c r="G31" s="85"/>
      <c r="H31" s="628"/>
      <c r="I31" s="415"/>
      <c r="J31" s="203"/>
      <c r="K31" s="85"/>
    </row>
    <row r="32" s="159" customFormat="1" ht="15.95" customHeight="1" spans="1:11">
      <c r="A32" s="626"/>
      <c r="B32" s="627"/>
      <c r="C32" s="627"/>
      <c r="D32" s="626"/>
      <c r="E32" s="172"/>
      <c r="F32" s="85"/>
      <c r="G32" s="85"/>
      <c r="H32" s="628"/>
      <c r="I32" s="415"/>
      <c r="J32" s="203"/>
      <c r="K32" s="85"/>
    </row>
    <row r="33" s="159" customFormat="1" ht="15.95" customHeight="1" spans="1:11">
      <c r="A33" s="626"/>
      <c r="B33" s="627"/>
      <c r="C33" s="627"/>
      <c r="D33" s="626"/>
      <c r="E33" s="172"/>
      <c r="F33" s="85"/>
      <c r="G33" s="85"/>
      <c r="H33" s="628"/>
      <c r="I33" s="415"/>
      <c r="J33" s="203"/>
      <c r="K33" s="85"/>
    </row>
    <row r="34" s="159" customFormat="1" ht="15.95" customHeight="1" spans="1:11">
      <c r="A34" s="626"/>
      <c r="B34" s="627"/>
      <c r="C34" s="627"/>
      <c r="D34" s="626"/>
      <c r="E34" s="172"/>
      <c r="F34" s="85"/>
      <c r="G34" s="85"/>
      <c r="H34" s="628"/>
      <c r="I34" s="415"/>
      <c r="J34" s="203"/>
      <c r="K34" s="85"/>
    </row>
    <row r="35" s="159" customFormat="1" ht="15.95" customHeight="1" spans="1:11">
      <c r="A35" s="626"/>
      <c r="B35" s="627"/>
      <c r="C35" s="627"/>
      <c r="D35" s="626"/>
      <c r="E35" s="172"/>
      <c r="F35" s="85"/>
      <c r="G35" s="85"/>
      <c r="H35" s="628"/>
      <c r="I35" s="415"/>
      <c r="J35" s="203"/>
      <c r="K35" s="85"/>
    </row>
    <row r="36" s="159" customFormat="1" ht="15.95" customHeight="1" spans="1:11">
      <c r="A36" s="626"/>
      <c r="B36" s="627"/>
      <c r="C36" s="627"/>
      <c r="D36" s="626"/>
      <c r="E36" s="172"/>
      <c r="F36" s="85"/>
      <c r="G36" s="85"/>
      <c r="H36" s="628"/>
      <c r="I36" s="415"/>
      <c r="J36" s="203"/>
      <c r="K36" s="85"/>
    </row>
    <row r="37" s="159" customFormat="1" ht="15.95" customHeight="1" spans="1:11">
      <c r="A37" s="626"/>
      <c r="B37" s="627"/>
      <c r="C37" s="627"/>
      <c r="D37" s="626"/>
      <c r="E37" s="172"/>
      <c r="F37" s="85"/>
      <c r="G37" s="85"/>
      <c r="H37" s="628"/>
      <c r="I37" s="415"/>
      <c r="J37" s="203"/>
      <c r="K37" s="85"/>
    </row>
    <row r="38" s="159" customFormat="1" ht="15.95" customHeight="1" spans="1:11">
      <c r="A38" s="626"/>
      <c r="B38" s="627"/>
      <c r="C38" s="627"/>
      <c r="D38" s="626"/>
      <c r="E38" s="172"/>
      <c r="F38" s="85"/>
      <c r="G38" s="85"/>
      <c r="H38" s="628"/>
      <c r="I38" s="415"/>
      <c r="J38" s="203"/>
      <c r="K38" s="85"/>
    </row>
    <row r="39" s="159" customFormat="1" ht="15.95" customHeight="1" spans="1:11">
      <c r="A39" s="626"/>
      <c r="B39" s="627"/>
      <c r="C39" s="627"/>
      <c r="D39" s="626"/>
      <c r="E39" s="172"/>
      <c r="F39" s="85"/>
      <c r="G39" s="85"/>
      <c r="H39" s="628"/>
      <c r="I39" s="415"/>
      <c r="J39" s="203"/>
      <c r="K39" s="85"/>
    </row>
    <row r="40" s="159" customFormat="1" ht="15.95" customHeight="1" spans="1:11">
      <c r="A40" s="626"/>
      <c r="B40" s="627"/>
      <c r="C40" s="627"/>
      <c r="D40" s="626"/>
      <c r="E40" s="172"/>
      <c r="F40" s="85"/>
      <c r="G40" s="85"/>
      <c r="H40" s="628"/>
      <c r="I40" s="415"/>
      <c r="J40" s="203"/>
      <c r="K40" s="85"/>
    </row>
    <row r="41" s="159" customFormat="1" ht="15.95" customHeight="1" spans="1:11">
      <c r="A41" s="626"/>
      <c r="B41" s="627"/>
      <c r="C41" s="627"/>
      <c r="D41" s="626"/>
      <c r="E41" s="172"/>
      <c r="F41" s="85"/>
      <c r="G41" s="85"/>
      <c r="H41" s="628"/>
      <c r="I41" s="415"/>
      <c r="J41" s="203"/>
      <c r="K41" s="85"/>
    </row>
    <row r="42" s="159" customFormat="1" ht="15.95" customHeight="1" spans="1:11">
      <c r="A42" s="626"/>
      <c r="B42" s="627"/>
      <c r="C42" s="627"/>
      <c r="D42" s="626"/>
      <c r="E42" s="172"/>
      <c r="F42" s="85"/>
      <c r="G42" s="85"/>
      <c r="H42" s="628"/>
      <c r="I42" s="415"/>
      <c r="J42" s="203"/>
      <c r="K42" s="85"/>
    </row>
    <row r="43" s="159" customFormat="1" ht="15.95" customHeight="1" spans="1:11">
      <c r="A43" s="626"/>
      <c r="B43" s="627"/>
      <c r="C43" s="627"/>
      <c r="D43" s="626"/>
      <c r="E43" s="172"/>
      <c r="F43" s="85"/>
      <c r="G43" s="85"/>
      <c r="H43" s="628"/>
      <c r="I43" s="415"/>
      <c r="J43" s="203"/>
      <c r="K43" s="85"/>
    </row>
    <row r="44" s="159" customFormat="1" ht="15.95" customHeight="1" spans="1:11">
      <c r="A44" s="626"/>
      <c r="B44" s="627"/>
      <c r="C44" s="627"/>
      <c r="D44" s="626"/>
      <c r="E44" s="172"/>
      <c r="F44" s="85"/>
      <c r="G44" s="85"/>
      <c r="H44" s="628"/>
      <c r="I44" s="415"/>
      <c r="J44" s="203"/>
      <c r="K44" s="85"/>
    </row>
    <row r="45" s="159" customFormat="1" ht="15.95" customHeight="1" spans="1:11">
      <c r="A45" s="626"/>
      <c r="B45" s="627"/>
      <c r="C45" s="627"/>
      <c r="D45" s="626"/>
      <c r="E45" s="172"/>
      <c r="F45" s="85"/>
      <c r="G45" s="85"/>
      <c r="H45" s="628"/>
      <c r="I45" s="415"/>
      <c r="J45" s="203"/>
      <c r="K45" s="85"/>
    </row>
    <row r="46" s="159" customFormat="1" ht="15.95" customHeight="1" spans="1:11">
      <c r="A46" s="626"/>
      <c r="B46" s="627"/>
      <c r="C46" s="627"/>
      <c r="D46" s="626"/>
      <c r="E46" s="172"/>
      <c r="F46" s="85"/>
      <c r="G46" s="85"/>
      <c r="H46" s="628"/>
      <c r="I46" s="415"/>
      <c r="J46" s="203"/>
      <c r="K46" s="85"/>
    </row>
    <row r="47" s="159" customFormat="1" ht="15.95" customHeight="1" spans="1:11">
      <c r="A47" s="626"/>
      <c r="B47" s="627"/>
      <c r="C47" s="627"/>
      <c r="D47" s="626"/>
      <c r="E47" s="172"/>
      <c r="F47" s="85"/>
      <c r="G47" s="85"/>
      <c r="H47" s="628"/>
      <c r="I47" s="415"/>
      <c r="J47" s="203"/>
      <c r="K47" s="85"/>
    </row>
    <row r="48" s="159" customFormat="1" ht="15.95" customHeight="1" spans="1:11">
      <c r="A48" s="626"/>
      <c r="B48" s="627"/>
      <c r="C48" s="627"/>
      <c r="D48" s="626"/>
      <c r="E48" s="172"/>
      <c r="F48" s="85"/>
      <c r="G48" s="85"/>
      <c r="H48" s="628"/>
      <c r="I48" s="415"/>
      <c r="J48" s="203"/>
      <c r="K48" s="85"/>
    </row>
    <row r="49" s="159" customFormat="1" ht="15.95" customHeight="1" spans="1:11">
      <c r="A49" s="626"/>
      <c r="B49" s="627"/>
      <c r="C49" s="627"/>
      <c r="D49" s="626"/>
      <c r="E49" s="172"/>
      <c r="F49" s="85"/>
      <c r="G49" s="85"/>
      <c r="H49" s="628"/>
      <c r="I49" s="415"/>
      <c r="J49" s="203"/>
      <c r="K49" s="85"/>
    </row>
    <row r="50" s="159" customFormat="1" ht="15.95" customHeight="1" spans="1:11">
      <c r="A50" s="626"/>
      <c r="B50" s="627"/>
      <c r="C50" s="627"/>
      <c r="D50" s="626"/>
      <c r="E50" s="172"/>
      <c r="F50" s="85"/>
      <c r="G50" s="85"/>
      <c r="H50" s="628"/>
      <c r="I50" s="415"/>
      <c r="J50" s="203"/>
      <c r="K50" s="85"/>
    </row>
    <row r="51" s="159" customFormat="1" ht="15.95" customHeight="1" spans="1:11">
      <c r="A51" s="626"/>
      <c r="B51" s="627"/>
      <c r="C51" s="627"/>
      <c r="D51" s="626"/>
      <c r="E51" s="172"/>
      <c r="F51" s="85"/>
      <c r="G51" s="85"/>
      <c r="H51" s="628"/>
      <c r="I51" s="415"/>
      <c r="J51" s="203"/>
      <c r="K51" s="85"/>
    </row>
    <row r="52" s="159" customFormat="1" ht="15.95" customHeight="1" spans="1:11">
      <c r="A52" s="626"/>
      <c r="B52" s="627"/>
      <c r="C52" s="630"/>
      <c r="D52" s="626"/>
      <c r="E52" s="172"/>
      <c r="F52" s="85"/>
      <c r="G52" s="85"/>
      <c r="H52" s="628"/>
      <c r="I52" s="415"/>
      <c r="J52" s="203"/>
      <c r="K52" s="85"/>
    </row>
    <row r="53" s="159" customFormat="1" ht="15.95" customHeight="1" spans="1:11">
      <c r="A53" s="626"/>
      <c r="B53" s="627"/>
      <c r="C53" s="627"/>
      <c r="D53" s="626"/>
      <c r="E53" s="172"/>
      <c r="F53" s="85"/>
      <c r="G53" s="85"/>
      <c r="H53" s="628"/>
      <c r="I53" s="415"/>
      <c r="J53" s="203"/>
      <c r="K53" s="85"/>
    </row>
    <row r="54" s="159" customFormat="1" ht="15.95" customHeight="1" spans="1:11">
      <c r="A54" s="626"/>
      <c r="B54" s="627"/>
      <c r="C54" s="627"/>
      <c r="D54" s="626"/>
      <c r="E54" s="172"/>
      <c r="F54" s="85"/>
      <c r="G54" s="85"/>
      <c r="H54" s="628"/>
      <c r="I54" s="415"/>
      <c r="J54" s="203"/>
      <c r="K54" s="85"/>
    </row>
    <row r="55" s="159" customFormat="1" ht="15.95" customHeight="1" spans="1:11">
      <c r="A55" s="626"/>
      <c r="B55" s="627"/>
      <c r="C55" s="627"/>
      <c r="D55" s="626"/>
      <c r="E55" s="172"/>
      <c r="F55" s="85"/>
      <c r="G55" s="85"/>
      <c r="H55" s="628"/>
      <c r="I55" s="415"/>
      <c r="J55" s="203"/>
      <c r="K55" s="85"/>
    </row>
    <row r="56" s="159" customFormat="1" ht="15.95" customHeight="1" spans="1:11">
      <c r="A56" s="626"/>
      <c r="B56" s="627"/>
      <c r="C56" s="627"/>
      <c r="D56" s="626"/>
      <c r="E56" s="172"/>
      <c r="F56" s="85"/>
      <c r="G56" s="85"/>
      <c r="H56" s="628"/>
      <c r="I56" s="415"/>
      <c r="J56" s="203"/>
      <c r="K56" s="85"/>
    </row>
    <row r="57" s="159" customFormat="1" ht="15.95" customHeight="1" spans="1:11">
      <c r="A57" s="626"/>
      <c r="B57" s="627"/>
      <c r="C57" s="627"/>
      <c r="D57" s="626"/>
      <c r="E57" s="172"/>
      <c r="F57" s="85"/>
      <c r="G57" s="85"/>
      <c r="H57" s="628"/>
      <c r="I57" s="415"/>
      <c r="J57" s="203"/>
      <c r="K57" s="85"/>
    </row>
    <row r="58" s="159" customFormat="1" ht="15" customHeight="1" spans="1:12">
      <c r="A58" s="626"/>
      <c r="B58" s="627"/>
      <c r="C58" s="627"/>
      <c r="D58" s="626"/>
      <c r="E58" s="172"/>
      <c r="F58" s="85"/>
      <c r="G58" s="85"/>
      <c r="H58" s="628"/>
      <c r="I58" s="415"/>
      <c r="J58" s="203"/>
      <c r="K58" s="85"/>
      <c r="L58" s="246"/>
    </row>
    <row r="59" s="159" customFormat="1" ht="15" customHeight="1" spans="1:11">
      <c r="A59" s="626"/>
      <c r="B59" s="627"/>
      <c r="C59" s="627"/>
      <c r="D59" s="626"/>
      <c r="E59" s="172"/>
      <c r="F59" s="85"/>
      <c r="G59" s="85"/>
      <c r="H59" s="628"/>
      <c r="I59" s="415"/>
      <c r="J59" s="203"/>
      <c r="K59" s="85"/>
    </row>
    <row r="60" s="159" customFormat="1" ht="15" customHeight="1" spans="1:11">
      <c r="A60" s="626"/>
      <c r="B60" s="627"/>
      <c r="C60" s="627"/>
      <c r="D60" s="626"/>
      <c r="E60" s="172"/>
      <c r="F60" s="85"/>
      <c r="G60" s="85"/>
      <c r="H60" s="628"/>
      <c r="I60" s="415"/>
      <c r="J60" s="203"/>
      <c r="K60" s="85"/>
    </row>
    <row r="61" s="159" customFormat="1" ht="15" customHeight="1" spans="1:11">
      <c r="A61" s="626"/>
      <c r="B61" s="627"/>
      <c r="C61" s="627"/>
      <c r="D61" s="626"/>
      <c r="E61" s="172"/>
      <c r="F61" s="85"/>
      <c r="G61" s="85"/>
      <c r="H61" s="628"/>
      <c r="I61" s="415"/>
      <c r="J61" s="203"/>
      <c r="K61" s="85"/>
    </row>
    <row r="62" s="159" customFormat="1" ht="15" customHeight="1" spans="1:11">
      <c r="A62" s="626"/>
      <c r="B62" s="627"/>
      <c r="C62" s="627"/>
      <c r="D62" s="626"/>
      <c r="E62" s="172"/>
      <c r="F62" s="85"/>
      <c r="G62" s="85"/>
      <c r="H62" s="628"/>
      <c r="I62" s="415"/>
      <c r="J62" s="203"/>
      <c r="K62" s="85"/>
    </row>
    <row r="63" s="159" customFormat="1" ht="15" customHeight="1" spans="1:11">
      <c r="A63" s="626"/>
      <c r="B63" s="627"/>
      <c r="C63" s="627"/>
      <c r="D63" s="626"/>
      <c r="E63" s="172"/>
      <c r="F63" s="85"/>
      <c r="G63" s="85"/>
      <c r="H63" s="628"/>
      <c r="I63" s="415"/>
      <c r="J63" s="203"/>
      <c r="K63" s="85"/>
    </row>
    <row r="64" s="159" customFormat="1" ht="15" customHeight="1" spans="1:11">
      <c r="A64" s="626"/>
      <c r="B64" s="627"/>
      <c r="C64" s="627"/>
      <c r="D64" s="626"/>
      <c r="E64" s="172"/>
      <c r="F64" s="85"/>
      <c r="G64" s="85"/>
      <c r="H64" s="628"/>
      <c r="I64" s="415"/>
      <c r="J64" s="203"/>
      <c r="K64" s="85"/>
    </row>
    <row r="65" s="159" customFormat="1" ht="15" customHeight="1" spans="1:11">
      <c r="A65" s="626"/>
      <c r="B65" s="627"/>
      <c r="C65" s="627"/>
      <c r="D65" s="626"/>
      <c r="E65" s="172"/>
      <c r="F65" s="85"/>
      <c r="G65" s="85"/>
      <c r="H65" s="628"/>
      <c r="I65" s="415"/>
      <c r="J65" s="203"/>
      <c r="K65" s="85"/>
    </row>
    <row r="66" s="159" customFormat="1" ht="15" customHeight="1" spans="1:11">
      <c r="A66" s="626"/>
      <c r="B66" s="627"/>
      <c r="C66" s="627"/>
      <c r="D66" s="626"/>
      <c r="E66" s="172"/>
      <c r="F66" s="85"/>
      <c r="G66" s="85"/>
      <c r="H66" s="628"/>
      <c r="I66" s="415"/>
      <c r="J66" s="203"/>
      <c r="K66" s="85"/>
    </row>
    <row r="67" s="159" customFormat="1" ht="15" customHeight="1" spans="1:11">
      <c r="A67" s="626"/>
      <c r="B67" s="627"/>
      <c r="C67" s="627"/>
      <c r="D67" s="626"/>
      <c r="E67" s="172"/>
      <c r="F67" s="85"/>
      <c r="G67" s="85"/>
      <c r="H67" s="628"/>
      <c r="I67" s="415"/>
      <c r="J67" s="203"/>
      <c r="K67" s="85"/>
    </row>
    <row r="68" s="159" customFormat="1" ht="15" customHeight="1" spans="1:11">
      <c r="A68" s="626"/>
      <c r="B68" s="627"/>
      <c r="C68" s="627"/>
      <c r="D68" s="626"/>
      <c r="E68" s="172"/>
      <c r="F68" s="85"/>
      <c r="G68" s="85"/>
      <c r="H68" s="628"/>
      <c r="I68" s="415"/>
      <c r="J68" s="203"/>
      <c r="K68" s="85"/>
    </row>
    <row r="69" s="159" customFormat="1" ht="15" customHeight="1" spans="1:11">
      <c r="A69" s="626"/>
      <c r="B69" s="627"/>
      <c r="C69" s="627"/>
      <c r="D69" s="626"/>
      <c r="E69" s="172"/>
      <c r="F69" s="85"/>
      <c r="G69" s="85"/>
      <c r="H69" s="628"/>
      <c r="I69" s="415"/>
      <c r="J69" s="203"/>
      <c r="K69" s="85"/>
    </row>
    <row r="70" s="159" customFormat="1" ht="15" customHeight="1" spans="1:11">
      <c r="A70" s="626"/>
      <c r="B70" s="627"/>
      <c r="C70" s="627"/>
      <c r="D70" s="626"/>
      <c r="E70" s="172"/>
      <c r="F70" s="85"/>
      <c r="G70" s="85"/>
      <c r="H70" s="628"/>
      <c r="I70" s="415"/>
      <c r="J70" s="203"/>
      <c r="K70" s="85"/>
    </row>
    <row r="71" s="159" customFormat="1" ht="15" customHeight="1" spans="1:11">
      <c r="A71" s="626"/>
      <c r="B71" s="627"/>
      <c r="C71" s="627"/>
      <c r="D71" s="626"/>
      <c r="E71" s="172"/>
      <c r="F71" s="85"/>
      <c r="G71" s="85"/>
      <c r="H71" s="628"/>
      <c r="I71" s="415"/>
      <c r="J71" s="203"/>
      <c r="K71" s="85"/>
    </row>
    <row r="72" s="159" customFormat="1" ht="15" customHeight="1" spans="1:11">
      <c r="A72" s="626"/>
      <c r="B72" s="627"/>
      <c r="C72" s="627"/>
      <c r="D72" s="626"/>
      <c r="E72" s="172"/>
      <c r="F72" s="85"/>
      <c r="G72" s="85"/>
      <c r="H72" s="628"/>
      <c r="I72" s="415"/>
      <c r="J72" s="203"/>
      <c r="K72" s="85"/>
    </row>
    <row r="73" s="159" customFormat="1" ht="15" customHeight="1" spans="1:11">
      <c r="A73" s="626"/>
      <c r="B73" s="627"/>
      <c r="C73" s="627"/>
      <c r="D73" s="626"/>
      <c r="E73" s="172"/>
      <c r="F73" s="85"/>
      <c r="G73" s="85"/>
      <c r="H73" s="628"/>
      <c r="I73" s="415"/>
      <c r="J73" s="203"/>
      <c r="K73" s="85"/>
    </row>
    <row r="74" s="159" customFormat="1" ht="15" customHeight="1" spans="1:11">
      <c r="A74" s="626"/>
      <c r="B74" s="627"/>
      <c r="C74" s="627"/>
      <c r="D74" s="626"/>
      <c r="E74" s="172"/>
      <c r="F74" s="85"/>
      <c r="G74" s="85"/>
      <c r="H74" s="628"/>
      <c r="I74" s="415"/>
      <c r="J74" s="203"/>
      <c r="K74" s="85"/>
    </row>
    <row r="75" s="159" customFormat="1" ht="15" customHeight="1" spans="1:11">
      <c r="A75" s="626"/>
      <c r="B75" s="627"/>
      <c r="C75" s="627"/>
      <c r="D75" s="626"/>
      <c r="E75" s="172"/>
      <c r="F75" s="85"/>
      <c r="G75" s="85"/>
      <c r="H75" s="628"/>
      <c r="I75" s="415"/>
      <c r="J75" s="203"/>
      <c r="K75" s="85"/>
    </row>
    <row r="76" s="159" customFormat="1" ht="15" customHeight="1" spans="1:11">
      <c r="A76" s="626"/>
      <c r="B76" s="627"/>
      <c r="C76" s="627"/>
      <c r="D76" s="626"/>
      <c r="E76" s="172"/>
      <c r="F76" s="85"/>
      <c r="G76" s="85"/>
      <c r="H76" s="628"/>
      <c r="I76" s="415"/>
      <c r="J76" s="203"/>
      <c r="K76" s="85"/>
    </row>
    <row r="77" s="159" customFormat="1" ht="15" customHeight="1" spans="1:11">
      <c r="A77" s="626"/>
      <c r="B77" s="627"/>
      <c r="C77" s="627"/>
      <c r="D77" s="626"/>
      <c r="E77" s="172"/>
      <c r="F77" s="85"/>
      <c r="G77" s="85"/>
      <c r="H77" s="628"/>
      <c r="I77" s="415"/>
      <c r="J77" s="203"/>
      <c r="K77" s="85"/>
    </row>
    <row r="78" s="159" customFormat="1" ht="15" customHeight="1" spans="1:11">
      <c r="A78" s="626"/>
      <c r="B78" s="627"/>
      <c r="C78" s="627"/>
      <c r="D78" s="626"/>
      <c r="E78" s="172"/>
      <c r="F78" s="85"/>
      <c r="G78" s="85"/>
      <c r="H78" s="628"/>
      <c r="I78" s="415"/>
      <c r="J78" s="203"/>
      <c r="K78" s="85"/>
    </row>
    <row r="79" s="159" customFormat="1" ht="15" customHeight="1" spans="1:11">
      <c r="A79" s="626"/>
      <c r="B79" s="627"/>
      <c r="C79" s="627"/>
      <c r="D79" s="626"/>
      <c r="E79" s="172"/>
      <c r="F79" s="85"/>
      <c r="G79" s="85"/>
      <c r="H79" s="628"/>
      <c r="I79" s="415"/>
      <c r="J79" s="203"/>
      <c r="K79" s="85"/>
    </row>
    <row r="80" s="159" customFormat="1" ht="15" customHeight="1" spans="1:11">
      <c r="A80" s="626"/>
      <c r="B80" s="627"/>
      <c r="C80" s="627"/>
      <c r="D80" s="626"/>
      <c r="E80" s="172"/>
      <c r="F80" s="85"/>
      <c r="G80" s="85"/>
      <c r="H80" s="628"/>
      <c r="I80" s="415"/>
      <c r="J80" s="203"/>
      <c r="K80" s="85"/>
    </row>
    <row r="81" s="159" customFormat="1" ht="15" customHeight="1" spans="1:11">
      <c r="A81" s="626"/>
      <c r="B81" s="627"/>
      <c r="C81" s="627"/>
      <c r="D81" s="626"/>
      <c r="E81" s="172"/>
      <c r="F81" s="85"/>
      <c r="G81" s="85"/>
      <c r="H81" s="628"/>
      <c r="I81" s="415"/>
      <c r="J81" s="203"/>
      <c r="K81" s="85"/>
    </row>
    <row r="82" s="159" customFormat="1" ht="15" customHeight="1" spans="1:11">
      <c r="A82" s="626"/>
      <c r="B82" s="627"/>
      <c r="C82" s="627"/>
      <c r="D82" s="626"/>
      <c r="E82" s="172"/>
      <c r="F82" s="85"/>
      <c r="G82" s="85"/>
      <c r="H82" s="628"/>
      <c r="I82" s="415"/>
      <c r="J82" s="203"/>
      <c r="K82" s="85"/>
    </row>
    <row r="83" s="159" customFormat="1" ht="15" customHeight="1" spans="1:11">
      <c r="A83" s="252" t="s">
        <v>510</v>
      </c>
      <c r="B83" s="254"/>
      <c r="C83" s="85"/>
      <c r="D83" s="172"/>
      <c r="E83" s="85"/>
      <c r="F83" s="85"/>
      <c r="G83" s="85"/>
      <c r="H83" s="415">
        <f>SUM(H6:H82)</f>
        <v>0</v>
      </c>
      <c r="I83" s="415">
        <f>SUM(I6:I82)</f>
        <v>0</v>
      </c>
      <c r="J83" s="203" t="str">
        <f t="shared" ref="J83" si="0">IF(H83=0,"",(I83-H83)/H83*100)</f>
        <v/>
      </c>
      <c r="K83" s="85"/>
    </row>
    <row r="84" s="67" customFormat="1" ht="15" customHeight="1" spans="1:8">
      <c r="A84" s="79" t="str">
        <f>银行存款!A29</f>
        <v>填表人：魏延辉</v>
      </c>
      <c r="D84" s="68"/>
      <c r="H84" s="67" t="str">
        <f>银行存款!I29</f>
        <v>评估人员：</v>
      </c>
    </row>
    <row r="85" s="67" customFormat="1" ht="15" customHeight="1" spans="1:4">
      <c r="A85" s="79" t="str">
        <f>银行存款!A30</f>
        <v>填表日期：2021年3月31日</v>
      </c>
      <c r="D85" s="68"/>
    </row>
    <row r="88" customHeight="1" spans="9:9">
      <c r="I88" s="167"/>
    </row>
    <row r="90" customHeight="1" spans="8:8">
      <c r="H90" s="167"/>
    </row>
  </sheetData>
  <autoFilter ref="A1:L85">
    <extLst/>
  </autoFilter>
  <mergeCells count="3">
    <mergeCell ref="A2:K2"/>
    <mergeCell ref="A3:K3"/>
    <mergeCell ref="A83:B83"/>
  </mergeCells>
  <hyperlinks>
    <hyperlink ref="A1" location="索引目录!D14" display="返回索引页"/>
    <hyperlink ref="B1" location="流动汇总!B10" display="返回"/>
  </hyperlinks>
  <printOptions horizontalCentered="1"/>
  <pageMargins left="0.590551181102362" right="0.590551181102362" top="0.78740157480315" bottom="0.78740157480315" header="1.1" footer="0.590551181102362"/>
  <pageSetup paperSize="9" firstPageNumber="4294963191" fitToHeight="0" orientation="landscape" useFirstPageNumber="1"/>
  <headerFooter alignWithMargins="0">
    <oddHeader>&amp;R&amp;"-,常规"&amp;9表3-5
共&amp;N页第&amp;P页</oddHead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workbookViewId="0">
      <selection activeCell="A3" sqref="A3:L3"/>
    </sheetView>
  </sheetViews>
  <sheetFormatPr defaultColWidth="9" defaultRowHeight="15.75" customHeight="1"/>
  <cols>
    <col min="1" max="1" width="5" style="13" customWidth="1"/>
    <col min="2" max="2" width="24.375" style="13" customWidth="1"/>
    <col min="3" max="3" width="9" style="13"/>
    <col min="4" max="4" width="11" style="13" customWidth="1"/>
    <col min="5" max="5" width="13" style="13" customWidth="1"/>
    <col min="6" max="6" width="7" style="13" customWidth="1"/>
    <col min="7" max="8" width="14" style="13" hidden="1" customWidth="1" outlineLevel="1"/>
    <col min="9" max="9" width="15.75" style="13" customWidth="1" collapsed="1"/>
    <col min="10" max="10" width="15.75" style="13" customWidth="1"/>
    <col min="11" max="11" width="12.625" style="13" customWidth="1"/>
    <col min="12" max="16384" width="9" style="13"/>
  </cols>
  <sheetData>
    <row r="1" spans="1:12">
      <c r="A1" s="14" t="s">
        <v>284</v>
      </c>
      <c r="B1" s="15" t="s">
        <v>361</v>
      </c>
      <c r="C1" s="16"/>
      <c r="D1" s="16"/>
      <c r="E1" s="16"/>
      <c r="F1" s="16"/>
      <c r="G1" s="16"/>
      <c r="H1" s="16"/>
      <c r="I1" s="16"/>
      <c r="J1" s="16"/>
      <c r="K1" s="16"/>
      <c r="L1" s="16"/>
    </row>
    <row r="2" s="11" customFormat="1" ht="30" customHeight="1" spans="1:12">
      <c r="A2" s="17" t="s">
        <v>511</v>
      </c>
      <c r="B2" s="18"/>
      <c r="C2" s="18"/>
      <c r="D2" s="18"/>
      <c r="E2" s="18"/>
      <c r="F2" s="18"/>
      <c r="G2" s="18"/>
      <c r="H2" s="18"/>
      <c r="I2" s="18"/>
      <c r="J2" s="18"/>
      <c r="K2" s="18"/>
      <c r="L2" s="18"/>
    </row>
    <row r="3" ht="14.1" customHeight="1" spans="1:12">
      <c r="A3" s="19" t="str">
        <f>CONCATENATE(封面!D9,封面!F9,封面!G9,封面!H9,封面!I9,封面!J9,封面!K9)</f>
        <v>评估基准日：2021年3月31日</v>
      </c>
      <c r="B3" s="19"/>
      <c r="C3" s="19"/>
      <c r="D3" s="19"/>
      <c r="E3" s="19"/>
      <c r="F3" s="19"/>
      <c r="G3" s="19"/>
      <c r="H3" s="19"/>
      <c r="I3" s="30"/>
      <c r="J3" s="30"/>
      <c r="K3" s="30"/>
      <c r="L3" s="30"/>
    </row>
    <row r="4" customHeight="1" spans="1:12">
      <c r="A4" s="20" t="str">
        <f>封面!D7&amp;封面!F7</f>
        <v>产权持有人：黑龙江省机场管理集团有限公司漠河机场分公司</v>
      </c>
      <c r="L4" s="31" t="s">
        <v>286</v>
      </c>
    </row>
    <row r="5" s="12" customFormat="1" customHeight="1" spans="1:12">
      <c r="A5" s="21" t="s">
        <v>351</v>
      </c>
      <c r="B5" s="21" t="s">
        <v>512</v>
      </c>
      <c r="C5" s="21" t="s">
        <v>489</v>
      </c>
      <c r="D5" s="21" t="s">
        <v>513</v>
      </c>
      <c r="E5" s="21" t="s">
        <v>514</v>
      </c>
      <c r="F5" s="21" t="s">
        <v>515</v>
      </c>
      <c r="G5" s="21" t="s">
        <v>364</v>
      </c>
      <c r="H5" s="21" t="s">
        <v>442</v>
      </c>
      <c r="I5" s="21" t="s">
        <v>366</v>
      </c>
      <c r="J5" s="21" t="s">
        <v>367</v>
      </c>
      <c r="K5" s="21" t="s">
        <v>387</v>
      </c>
      <c r="L5" s="21" t="s">
        <v>450</v>
      </c>
    </row>
    <row r="6" customHeight="1" spans="1:12">
      <c r="A6" s="23"/>
      <c r="B6" s="24"/>
      <c r="C6" s="25"/>
      <c r="D6" s="26"/>
      <c r="E6" s="23"/>
      <c r="F6" s="23"/>
      <c r="G6" s="26"/>
      <c r="H6" s="26"/>
      <c r="I6" s="26"/>
      <c r="J6" s="26"/>
      <c r="K6" s="26" t="str">
        <f>IF(I6=0,"",(J6-I6)/I6*100)</f>
        <v/>
      </c>
      <c r="L6" s="32"/>
    </row>
    <row r="7" customHeight="1" spans="1:12">
      <c r="A7" s="23"/>
      <c r="B7" s="24"/>
      <c r="C7" s="25"/>
      <c r="D7" s="26"/>
      <c r="E7" s="23"/>
      <c r="F7" s="23"/>
      <c r="G7" s="26"/>
      <c r="H7" s="26"/>
      <c r="I7" s="26"/>
      <c r="J7" s="26"/>
      <c r="K7" s="26" t="str">
        <f t="shared" ref="K7:K27" si="0">IF(I7=0,"",(J7-I7)/I7*100)</f>
        <v/>
      </c>
      <c r="L7" s="32"/>
    </row>
    <row r="8" customHeight="1" spans="1:12">
      <c r="A8" s="23"/>
      <c r="B8" s="24"/>
      <c r="C8" s="25"/>
      <c r="D8" s="26"/>
      <c r="E8" s="23"/>
      <c r="F8" s="23"/>
      <c r="G8" s="26"/>
      <c r="H8" s="26"/>
      <c r="I8" s="26"/>
      <c r="J8" s="26"/>
      <c r="K8" s="26" t="str">
        <f t="shared" si="0"/>
        <v/>
      </c>
      <c r="L8" s="32"/>
    </row>
    <row r="9" customHeight="1" spans="1:12">
      <c r="A9" s="23"/>
      <c r="B9" s="24"/>
      <c r="C9" s="25"/>
      <c r="D9" s="26"/>
      <c r="E9" s="23"/>
      <c r="F9" s="23"/>
      <c r="G9" s="26"/>
      <c r="H9" s="26"/>
      <c r="I9" s="26"/>
      <c r="J9" s="26"/>
      <c r="K9" s="26" t="str">
        <f t="shared" si="0"/>
        <v/>
      </c>
      <c r="L9" s="32"/>
    </row>
    <row r="10" customHeight="1" spans="1:12">
      <c r="A10" s="23"/>
      <c r="B10" s="24"/>
      <c r="C10" s="25"/>
      <c r="D10" s="26"/>
      <c r="E10" s="23"/>
      <c r="F10" s="23"/>
      <c r="G10" s="26"/>
      <c r="H10" s="26"/>
      <c r="I10" s="26"/>
      <c r="J10" s="26"/>
      <c r="K10" s="26" t="str">
        <f t="shared" si="0"/>
        <v/>
      </c>
      <c r="L10" s="32"/>
    </row>
    <row r="11" customHeight="1" spans="1:12">
      <c r="A11" s="23"/>
      <c r="B11" s="24"/>
      <c r="C11" s="25"/>
      <c r="D11" s="26"/>
      <c r="E11" s="23"/>
      <c r="F11" s="23"/>
      <c r="G11" s="26"/>
      <c r="H11" s="26"/>
      <c r="I11" s="26"/>
      <c r="J11" s="26"/>
      <c r="K11" s="26" t="str">
        <f t="shared" si="0"/>
        <v/>
      </c>
      <c r="L11" s="32"/>
    </row>
    <row r="12" customHeight="1" spans="1:12">
      <c r="A12" s="23"/>
      <c r="B12" s="24"/>
      <c r="C12" s="25"/>
      <c r="D12" s="26"/>
      <c r="E12" s="23"/>
      <c r="F12" s="23"/>
      <c r="G12" s="26"/>
      <c r="H12" s="26"/>
      <c r="I12" s="26"/>
      <c r="J12" s="26"/>
      <c r="K12" s="26" t="str">
        <f t="shared" si="0"/>
        <v/>
      </c>
      <c r="L12" s="32"/>
    </row>
    <row r="13" customHeight="1" spans="1:12">
      <c r="A13" s="23"/>
      <c r="B13" s="24"/>
      <c r="C13" s="25"/>
      <c r="D13" s="26"/>
      <c r="E13" s="23"/>
      <c r="F13" s="23"/>
      <c r="G13" s="26"/>
      <c r="H13" s="26"/>
      <c r="I13" s="26"/>
      <c r="J13" s="26"/>
      <c r="K13" s="26" t="str">
        <f t="shared" si="0"/>
        <v/>
      </c>
      <c r="L13" s="32"/>
    </row>
    <row r="14" customHeight="1" spans="1:12">
      <c r="A14" s="23"/>
      <c r="B14" s="24"/>
      <c r="C14" s="25"/>
      <c r="D14" s="26"/>
      <c r="E14" s="23"/>
      <c r="F14" s="23"/>
      <c r="G14" s="26"/>
      <c r="H14" s="26"/>
      <c r="I14" s="26"/>
      <c r="J14" s="26"/>
      <c r="K14" s="26" t="str">
        <f t="shared" si="0"/>
        <v/>
      </c>
      <c r="L14" s="32"/>
    </row>
    <row r="15" customHeight="1" spans="1:12">
      <c r="A15" s="23"/>
      <c r="B15" s="24"/>
      <c r="C15" s="25"/>
      <c r="D15" s="26"/>
      <c r="E15" s="23"/>
      <c r="F15" s="23"/>
      <c r="G15" s="26"/>
      <c r="H15" s="26"/>
      <c r="I15" s="26"/>
      <c r="J15" s="26"/>
      <c r="K15" s="26" t="str">
        <f t="shared" si="0"/>
        <v/>
      </c>
      <c r="L15" s="32"/>
    </row>
    <row r="16" customHeight="1" spans="1:12">
      <c r="A16" s="23"/>
      <c r="B16" s="24"/>
      <c r="C16" s="25"/>
      <c r="D16" s="26"/>
      <c r="E16" s="23"/>
      <c r="F16" s="23"/>
      <c r="G16" s="26"/>
      <c r="H16" s="26"/>
      <c r="I16" s="26"/>
      <c r="J16" s="26"/>
      <c r="K16" s="26" t="str">
        <f t="shared" si="0"/>
        <v/>
      </c>
      <c r="L16" s="32"/>
    </row>
    <row r="17" customHeight="1" spans="1:12">
      <c r="A17" s="23"/>
      <c r="B17" s="24"/>
      <c r="C17" s="25"/>
      <c r="D17" s="26"/>
      <c r="E17" s="23"/>
      <c r="F17" s="23"/>
      <c r="G17" s="26"/>
      <c r="H17" s="26"/>
      <c r="I17" s="26"/>
      <c r="J17" s="26"/>
      <c r="K17" s="26" t="str">
        <f t="shared" si="0"/>
        <v/>
      </c>
      <c r="L17" s="32"/>
    </row>
    <row r="18" customHeight="1" spans="1:12">
      <c r="A18" s="23"/>
      <c r="B18" s="24"/>
      <c r="C18" s="25"/>
      <c r="D18" s="26"/>
      <c r="E18" s="23"/>
      <c r="F18" s="23"/>
      <c r="G18" s="26"/>
      <c r="H18" s="26"/>
      <c r="I18" s="26"/>
      <c r="J18" s="26"/>
      <c r="K18" s="26" t="str">
        <f t="shared" si="0"/>
        <v/>
      </c>
      <c r="L18" s="32"/>
    </row>
    <row r="19" customHeight="1" spans="1:12">
      <c r="A19" s="23"/>
      <c r="B19" s="24"/>
      <c r="C19" s="25"/>
      <c r="D19" s="26"/>
      <c r="E19" s="23"/>
      <c r="F19" s="23"/>
      <c r="G19" s="26"/>
      <c r="H19" s="26"/>
      <c r="I19" s="26"/>
      <c r="J19" s="26"/>
      <c r="K19" s="26" t="str">
        <f t="shared" si="0"/>
        <v/>
      </c>
      <c r="L19" s="32"/>
    </row>
    <row r="20" customHeight="1" spans="1:12">
      <c r="A20" s="23"/>
      <c r="B20" s="24"/>
      <c r="C20" s="25"/>
      <c r="D20" s="26"/>
      <c r="E20" s="23"/>
      <c r="F20" s="23"/>
      <c r="G20" s="26"/>
      <c r="H20" s="26"/>
      <c r="I20" s="26"/>
      <c r="J20" s="26"/>
      <c r="K20" s="26" t="str">
        <f t="shared" si="0"/>
        <v/>
      </c>
      <c r="L20" s="32"/>
    </row>
    <row r="21" customHeight="1" spans="1:12">
      <c r="A21" s="23"/>
      <c r="B21" s="24"/>
      <c r="C21" s="25"/>
      <c r="D21" s="26"/>
      <c r="E21" s="23"/>
      <c r="F21" s="23"/>
      <c r="G21" s="26"/>
      <c r="H21" s="26"/>
      <c r="I21" s="26"/>
      <c r="J21" s="26"/>
      <c r="K21" s="26" t="str">
        <f t="shared" si="0"/>
        <v/>
      </c>
      <c r="L21" s="32"/>
    </row>
    <row r="22" customHeight="1" spans="1:12">
      <c r="A22" s="23"/>
      <c r="B22" s="24"/>
      <c r="C22" s="25"/>
      <c r="D22" s="26"/>
      <c r="E22" s="23"/>
      <c r="F22" s="23"/>
      <c r="G22" s="26"/>
      <c r="H22" s="26"/>
      <c r="I22" s="26"/>
      <c r="J22" s="26"/>
      <c r="K22" s="26" t="str">
        <f t="shared" si="0"/>
        <v/>
      </c>
      <c r="L22" s="32"/>
    </row>
    <row r="23" customHeight="1" spans="1:12">
      <c r="A23" s="23"/>
      <c r="B23" s="24"/>
      <c r="C23" s="25"/>
      <c r="D23" s="26"/>
      <c r="E23" s="23"/>
      <c r="F23" s="23"/>
      <c r="G23" s="26"/>
      <c r="H23" s="26"/>
      <c r="I23" s="26"/>
      <c r="J23" s="26"/>
      <c r="K23" s="26" t="str">
        <f t="shared" si="0"/>
        <v/>
      </c>
      <c r="L23" s="32"/>
    </row>
    <row r="24" customHeight="1" spans="1:12">
      <c r="A24" s="23"/>
      <c r="B24" s="24"/>
      <c r="C24" s="25"/>
      <c r="D24" s="26"/>
      <c r="E24" s="23"/>
      <c r="F24" s="23"/>
      <c r="G24" s="26"/>
      <c r="H24" s="26"/>
      <c r="I24" s="26"/>
      <c r="J24" s="26"/>
      <c r="K24" s="26" t="str">
        <f t="shared" si="0"/>
        <v/>
      </c>
      <c r="L24" s="32"/>
    </row>
    <row r="25" customHeight="1" spans="1:12">
      <c r="A25" s="23"/>
      <c r="B25" s="24"/>
      <c r="C25" s="25"/>
      <c r="D25" s="26"/>
      <c r="E25" s="23"/>
      <c r="F25" s="23"/>
      <c r="G25" s="26"/>
      <c r="H25" s="26"/>
      <c r="I25" s="26"/>
      <c r="J25" s="26"/>
      <c r="K25" s="26" t="str">
        <f t="shared" si="0"/>
        <v/>
      </c>
      <c r="L25" s="32"/>
    </row>
    <row r="26" customHeight="1" spans="1:12">
      <c r="A26" s="23"/>
      <c r="B26" s="24"/>
      <c r="C26" s="25"/>
      <c r="D26" s="26"/>
      <c r="E26" s="23"/>
      <c r="F26" s="23"/>
      <c r="G26" s="26"/>
      <c r="H26" s="26"/>
      <c r="I26" s="26"/>
      <c r="J26" s="26"/>
      <c r="K26" s="26"/>
      <c r="L26" s="32"/>
    </row>
    <row r="27" customHeight="1" spans="1:12">
      <c r="A27" s="27" t="s">
        <v>482</v>
      </c>
      <c r="B27" s="45"/>
      <c r="C27" s="32"/>
      <c r="D27" s="26">
        <f t="shared" ref="D27:J27" si="1">SUM(D6:D26)</f>
        <v>0</v>
      </c>
      <c r="E27" s="32"/>
      <c r="F27" s="32"/>
      <c r="G27" s="26">
        <f t="shared" si="1"/>
        <v>0</v>
      </c>
      <c r="H27" s="26"/>
      <c r="I27" s="26">
        <f t="shared" si="1"/>
        <v>0</v>
      </c>
      <c r="J27" s="26">
        <f t="shared" si="1"/>
        <v>0</v>
      </c>
      <c r="K27" s="26" t="str">
        <f t="shared" si="0"/>
        <v/>
      </c>
      <c r="L27" s="32"/>
    </row>
    <row r="28" customHeight="1" spans="1:9">
      <c r="A28" s="29" t="str">
        <f>封面!D11&amp;封面!G11</f>
        <v>填表人：魏延辉</v>
      </c>
      <c r="I28" s="20" t="str">
        <f>"评估人员："&amp;封面!G20</f>
        <v>评估人员：</v>
      </c>
    </row>
    <row r="29" customHeight="1" spans="1:1">
      <c r="A29" s="29" t="str">
        <f>CONCATENATE(封面!D13,封面!F13,封面!G13,封面!H13,封面!I13,封面!J13,封面!K13)</f>
        <v>填表日期：2021年3月31日</v>
      </c>
    </row>
  </sheetData>
  <mergeCells count="3">
    <mergeCell ref="A2:L2"/>
    <mergeCell ref="A3:L3"/>
    <mergeCell ref="A27:B27"/>
  </mergeCells>
  <hyperlinks>
    <hyperlink ref="A1" location="索引目录!D15" display="返回索引页"/>
    <hyperlink ref="B1" location="流动汇总!B11"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Roman,常规"3-6
&amp;"宋体,常规"共&amp;"Times New Roman,常规"&amp;N&amp;"宋体,常规"页第&amp;"Times New Roman,常规"&amp;P&amp;"宋体,常规"页</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54"/>
  <sheetViews>
    <sheetView showGridLines="0" workbookViewId="0">
      <selection activeCell="D18" sqref="D18"/>
    </sheetView>
  </sheetViews>
  <sheetFormatPr defaultColWidth="9" defaultRowHeight="15.75"/>
  <cols>
    <col min="1" max="1" width="1.5" style="889" customWidth="1"/>
    <col min="2" max="2" width="13.5" style="889" customWidth="1"/>
    <col min="3" max="3" width="15.75" style="889" customWidth="1"/>
    <col min="4" max="4" width="18.125" style="889" customWidth="1"/>
    <col min="5" max="5" width="17.25" style="889" customWidth="1"/>
    <col min="6" max="6" width="8.25" style="889" customWidth="1"/>
    <col min="7" max="7" width="4.875" style="889" customWidth="1"/>
    <col min="8" max="9" width="12.75" style="889" customWidth="1"/>
    <col min="10" max="16384" width="9" style="889"/>
  </cols>
  <sheetData>
    <row r="1" ht="18.75" spans="1:10">
      <c r="A1" s="890" t="s">
        <v>31</v>
      </c>
      <c r="B1" s="891"/>
      <c r="C1" s="891"/>
      <c r="D1" s="891"/>
      <c r="E1" s="891"/>
      <c r="F1" s="891"/>
      <c r="G1" s="891"/>
      <c r="H1" s="891"/>
      <c r="I1" s="891"/>
      <c r="J1" s="908"/>
    </row>
    <row r="2" spans="1:10">
      <c r="A2" s="892"/>
      <c r="B2" s="893" t="s">
        <v>32</v>
      </c>
      <c r="C2" s="894"/>
      <c r="D2" s="894"/>
      <c r="E2" s="894"/>
      <c r="F2" s="894"/>
      <c r="G2" s="895"/>
      <c r="H2" s="894"/>
      <c r="I2" s="894"/>
      <c r="J2" s="906"/>
    </row>
    <row r="3" spans="1:10">
      <c r="A3" s="896"/>
      <c r="B3" s="897" t="s">
        <v>33</v>
      </c>
      <c r="C3" s="897"/>
      <c r="E3" s="898"/>
      <c r="F3" s="898"/>
      <c r="G3" s="899"/>
      <c r="H3" s="898"/>
      <c r="I3" s="898"/>
      <c r="J3" s="909"/>
    </row>
    <row r="4" spans="1:10">
      <c r="A4" s="900"/>
      <c r="B4" s="901" t="s">
        <v>34</v>
      </c>
      <c r="C4" s="901" t="s">
        <v>35</v>
      </c>
      <c r="D4" s="902" t="s">
        <v>36</v>
      </c>
      <c r="E4" s="903" t="s">
        <v>37</v>
      </c>
      <c r="F4" s="904"/>
      <c r="G4" s="904"/>
      <c r="H4" s="894"/>
      <c r="I4" s="894"/>
      <c r="J4" s="906"/>
    </row>
    <row r="5" spans="1:10">
      <c r="A5" s="892"/>
      <c r="B5" s="894"/>
      <c r="C5" s="894"/>
      <c r="D5" s="894"/>
      <c r="E5" s="894"/>
      <c r="F5" s="894"/>
      <c r="G5" s="894"/>
      <c r="H5" s="894"/>
      <c r="I5" s="894"/>
      <c r="J5" s="906"/>
    </row>
    <row r="6" spans="1:10">
      <c r="A6" s="892"/>
      <c r="C6" s="903" t="s">
        <v>38</v>
      </c>
      <c r="D6" s="903" t="s">
        <v>39</v>
      </c>
      <c r="E6" s="903" t="s">
        <v>40</v>
      </c>
      <c r="F6" s="903"/>
      <c r="G6" s="903" t="s">
        <v>41</v>
      </c>
      <c r="H6" s="903"/>
      <c r="I6" s="903" t="s">
        <v>42</v>
      </c>
      <c r="J6" s="906"/>
    </row>
    <row r="7" spans="1:10">
      <c r="A7" s="892"/>
      <c r="B7" s="894"/>
      <c r="C7" s="894"/>
      <c r="D7" s="894"/>
      <c r="E7" s="903" t="s">
        <v>43</v>
      </c>
      <c r="F7" s="903"/>
      <c r="G7" s="903"/>
      <c r="H7" s="903"/>
      <c r="I7" s="903" t="s">
        <v>44</v>
      </c>
      <c r="J7" s="910"/>
    </row>
    <row r="8" spans="1:10">
      <c r="A8" s="892"/>
      <c r="B8" s="894"/>
      <c r="C8" s="894"/>
      <c r="D8" s="894"/>
      <c r="E8" s="903" t="s">
        <v>45</v>
      </c>
      <c r="F8" s="903"/>
      <c r="G8" s="903"/>
      <c r="H8" s="903"/>
      <c r="I8" s="903" t="s">
        <v>46</v>
      </c>
      <c r="J8" s="910"/>
    </row>
    <row r="9" spans="1:10">
      <c r="A9" s="892"/>
      <c r="B9" s="894"/>
      <c r="C9" s="894"/>
      <c r="D9" s="903" t="s">
        <v>47</v>
      </c>
      <c r="E9" s="903" t="s">
        <v>48</v>
      </c>
      <c r="F9" s="903"/>
      <c r="G9" s="903"/>
      <c r="H9" s="903"/>
      <c r="I9" s="903" t="s">
        <v>49</v>
      </c>
      <c r="J9" s="910"/>
    </row>
    <row r="10" spans="1:10">
      <c r="A10" s="892"/>
      <c r="B10" s="894"/>
      <c r="C10" s="894"/>
      <c r="E10" s="903" t="s">
        <v>50</v>
      </c>
      <c r="F10" s="903"/>
      <c r="G10" s="903"/>
      <c r="H10" s="903"/>
      <c r="I10" s="903" t="s">
        <v>51</v>
      </c>
      <c r="J10" s="910"/>
    </row>
    <row r="11" spans="1:10">
      <c r="A11" s="892"/>
      <c r="B11" s="894"/>
      <c r="C11" s="894"/>
      <c r="E11" s="903" t="s">
        <v>52</v>
      </c>
      <c r="F11" s="894"/>
      <c r="G11" s="903"/>
      <c r="H11" s="903"/>
      <c r="I11" s="903" t="s">
        <v>53</v>
      </c>
      <c r="J11" s="906"/>
    </row>
    <row r="12" spans="1:10">
      <c r="A12" s="892"/>
      <c r="B12" s="894"/>
      <c r="C12" s="894"/>
      <c r="D12" s="903" t="s">
        <v>54</v>
      </c>
      <c r="F12" s="894"/>
      <c r="G12" s="903"/>
      <c r="H12" s="903"/>
      <c r="I12" s="903" t="s">
        <v>55</v>
      </c>
      <c r="J12" s="906"/>
    </row>
    <row r="13" spans="1:10">
      <c r="A13" s="892"/>
      <c r="B13" s="894"/>
      <c r="C13" s="894"/>
      <c r="D13" s="903" t="s">
        <v>56</v>
      </c>
      <c r="F13" s="894"/>
      <c r="G13" s="903"/>
      <c r="H13" s="903"/>
      <c r="I13" s="903" t="s">
        <v>57</v>
      </c>
      <c r="J13" s="906"/>
    </row>
    <row r="14" spans="1:10">
      <c r="A14" s="892"/>
      <c r="B14" s="894"/>
      <c r="C14" s="894"/>
      <c r="D14" s="903" t="s">
        <v>58</v>
      </c>
      <c r="F14" s="894"/>
      <c r="G14" s="903"/>
      <c r="H14" s="903"/>
      <c r="I14" s="903" t="s">
        <v>59</v>
      </c>
      <c r="J14" s="906"/>
    </row>
    <row r="15" spans="1:9">
      <c r="A15" s="892"/>
      <c r="B15" s="894"/>
      <c r="C15" s="894"/>
      <c r="D15" s="903" t="s">
        <v>60</v>
      </c>
      <c r="F15" s="894"/>
      <c r="G15" s="903"/>
      <c r="H15" s="903"/>
      <c r="I15" s="903" t="s">
        <v>61</v>
      </c>
    </row>
    <row r="16" spans="1:10">
      <c r="A16" s="892"/>
      <c r="B16" s="894"/>
      <c r="C16" s="894"/>
      <c r="D16" s="903" t="s">
        <v>62</v>
      </c>
      <c r="F16" s="894"/>
      <c r="G16" s="903"/>
      <c r="H16" s="903"/>
      <c r="I16" s="903" t="s">
        <v>63</v>
      </c>
      <c r="J16" s="906"/>
    </row>
    <row r="17" spans="1:10">
      <c r="A17" s="892"/>
      <c r="B17" s="894"/>
      <c r="C17" s="894"/>
      <c r="D17" s="903" t="s">
        <v>64</v>
      </c>
      <c r="F17" s="894"/>
      <c r="G17" s="903"/>
      <c r="H17" s="903"/>
      <c r="I17" s="903" t="s">
        <v>65</v>
      </c>
      <c r="J17" s="906"/>
    </row>
    <row r="18" spans="1:10">
      <c r="A18" s="892"/>
      <c r="B18" s="894"/>
      <c r="C18" s="894"/>
      <c r="D18" s="903" t="s">
        <v>66</v>
      </c>
      <c r="E18" s="903" t="s">
        <v>67</v>
      </c>
      <c r="F18" s="894"/>
      <c r="G18" s="903"/>
      <c r="H18" s="903"/>
      <c r="I18" s="903"/>
      <c r="J18" s="906"/>
    </row>
    <row r="19" spans="1:10">
      <c r="A19" s="892"/>
      <c r="B19" s="894"/>
      <c r="C19" s="894"/>
      <c r="D19" s="903"/>
      <c r="E19" s="903" t="s">
        <v>68</v>
      </c>
      <c r="F19" s="894"/>
      <c r="G19" s="903"/>
      <c r="H19" s="903"/>
      <c r="I19" s="903"/>
      <c r="J19" s="906"/>
    </row>
    <row r="20" spans="1:10">
      <c r="A20" s="892"/>
      <c r="B20" s="894"/>
      <c r="C20" s="894"/>
      <c r="D20" s="903"/>
      <c r="E20" s="903" t="s">
        <v>69</v>
      </c>
      <c r="F20" s="903"/>
      <c r="G20" s="903" t="s">
        <v>70</v>
      </c>
      <c r="H20" s="903"/>
      <c r="I20" s="903" t="s">
        <v>71</v>
      </c>
      <c r="J20" s="906"/>
    </row>
    <row r="21" spans="1:10">
      <c r="A21" s="892"/>
      <c r="B21" s="894"/>
      <c r="C21" s="894"/>
      <c r="E21" s="903" t="s">
        <v>72</v>
      </c>
      <c r="F21" s="903"/>
      <c r="G21" s="903"/>
      <c r="H21" s="903"/>
      <c r="I21" s="903" t="s">
        <v>73</v>
      </c>
      <c r="J21" s="906"/>
    </row>
    <row r="22" spans="1:10">
      <c r="A22" s="892"/>
      <c r="B22" s="894"/>
      <c r="C22" s="894"/>
      <c r="E22" s="903" t="s">
        <v>74</v>
      </c>
      <c r="F22" s="903"/>
      <c r="G22" s="903"/>
      <c r="H22" s="903"/>
      <c r="I22" s="903" t="s">
        <v>75</v>
      </c>
      <c r="J22" s="906"/>
    </row>
    <row r="23" spans="1:10">
      <c r="A23" s="892"/>
      <c r="B23" s="894"/>
      <c r="C23" s="894"/>
      <c r="E23" s="903" t="s">
        <v>76</v>
      </c>
      <c r="F23" s="903"/>
      <c r="G23" s="903"/>
      <c r="H23" s="903"/>
      <c r="I23" s="903" t="s">
        <v>77</v>
      </c>
      <c r="J23" s="906"/>
    </row>
    <row r="24" spans="1:10">
      <c r="A24" s="892"/>
      <c r="E24" s="903" t="s">
        <v>78</v>
      </c>
      <c r="F24" s="903"/>
      <c r="G24" s="903"/>
      <c r="H24" s="903"/>
      <c r="I24" s="903" t="s">
        <v>79</v>
      </c>
      <c r="J24" s="906"/>
    </row>
    <row r="25" spans="1:10">
      <c r="A25" s="892"/>
      <c r="E25" s="903" t="s">
        <v>80</v>
      </c>
      <c r="F25" s="903"/>
      <c r="G25" s="903"/>
      <c r="H25" s="903"/>
      <c r="I25" s="903" t="s">
        <v>81</v>
      </c>
      <c r="J25" s="906"/>
    </row>
    <row r="26" spans="1:10">
      <c r="A26" s="892"/>
      <c r="D26" s="903" t="s">
        <v>82</v>
      </c>
      <c r="E26" s="903"/>
      <c r="G26" s="903"/>
      <c r="H26" s="903"/>
      <c r="I26" s="903" t="s">
        <v>83</v>
      </c>
      <c r="J26" s="906"/>
    </row>
    <row r="27" spans="1:10">
      <c r="A27" s="892"/>
      <c r="D27" s="903" t="s">
        <v>84</v>
      </c>
      <c r="E27" s="903"/>
      <c r="G27" s="894"/>
      <c r="H27" s="894"/>
      <c r="I27" s="894"/>
      <c r="J27" s="906"/>
    </row>
    <row r="28" spans="1:10">
      <c r="A28" s="892"/>
      <c r="B28" s="894"/>
      <c r="C28" s="903" t="s">
        <v>85</v>
      </c>
      <c r="D28" s="903" t="s">
        <v>86</v>
      </c>
      <c r="E28" s="903" t="s">
        <v>48</v>
      </c>
      <c r="F28" s="905"/>
      <c r="G28" s="894"/>
      <c r="H28" s="894"/>
      <c r="I28" s="894"/>
      <c r="J28" s="906"/>
    </row>
    <row r="29" spans="1:10">
      <c r="A29" s="892"/>
      <c r="D29" s="903"/>
      <c r="E29" s="903" t="s">
        <v>50</v>
      </c>
      <c r="F29" s="903"/>
      <c r="G29" s="894"/>
      <c r="H29" s="894"/>
      <c r="I29" s="894"/>
      <c r="J29" s="906"/>
    </row>
    <row r="30" spans="1:10">
      <c r="A30" s="892"/>
      <c r="B30" s="894"/>
      <c r="D30" s="903"/>
      <c r="E30" s="903" t="s">
        <v>87</v>
      </c>
      <c r="F30" s="905"/>
      <c r="G30" s="894"/>
      <c r="H30" s="894"/>
      <c r="I30" s="894"/>
      <c r="J30" s="906"/>
    </row>
    <row r="31" spans="1:10">
      <c r="A31" s="892"/>
      <c r="B31" s="894"/>
      <c r="C31" s="894"/>
      <c r="D31" s="903" t="s">
        <v>88</v>
      </c>
      <c r="E31" s="903"/>
      <c r="F31" s="905"/>
      <c r="G31" s="894"/>
      <c r="H31" s="894"/>
      <c r="I31" s="894"/>
      <c r="J31" s="906"/>
    </row>
    <row r="32" ht="14.25" customHeight="1" spans="1:10">
      <c r="A32" s="892"/>
      <c r="B32" s="894"/>
      <c r="C32" s="894"/>
      <c r="D32" s="903" t="s">
        <v>89</v>
      </c>
      <c r="E32" s="903"/>
      <c r="F32" s="905"/>
      <c r="G32" s="894"/>
      <c r="H32" s="894"/>
      <c r="I32" s="894"/>
      <c r="J32" s="906"/>
    </row>
    <row r="33" ht="14.25" customHeight="1" spans="1:10">
      <c r="A33" s="892"/>
      <c r="B33" s="894"/>
      <c r="C33" s="894"/>
      <c r="D33" s="903" t="s">
        <v>90</v>
      </c>
      <c r="E33" s="903"/>
      <c r="F33" s="905"/>
      <c r="G33" s="894"/>
      <c r="H33" s="894"/>
      <c r="I33" s="894"/>
      <c r="J33" s="906"/>
    </row>
    <row r="34" ht="14.25" customHeight="1" spans="1:10">
      <c r="A34" s="892"/>
      <c r="B34" s="894"/>
      <c r="C34" s="894"/>
      <c r="D34" s="903" t="s">
        <v>91</v>
      </c>
      <c r="E34" s="903"/>
      <c r="F34" s="905"/>
      <c r="G34" s="894"/>
      <c r="H34" s="906"/>
      <c r="I34" s="906"/>
      <c r="J34" s="906"/>
    </row>
    <row r="35" spans="1:10">
      <c r="A35" s="907"/>
      <c r="B35" s="894"/>
      <c r="C35" s="903" t="s">
        <v>92</v>
      </c>
      <c r="D35" s="903" t="s">
        <v>92</v>
      </c>
      <c r="E35" s="903" t="s">
        <v>93</v>
      </c>
      <c r="F35" s="894"/>
      <c r="G35" s="894"/>
      <c r="H35" s="906"/>
      <c r="I35" s="906"/>
      <c r="J35" s="906"/>
    </row>
    <row r="36" spans="1:10">
      <c r="A36" s="907"/>
      <c r="B36" s="894"/>
      <c r="D36" s="903"/>
      <c r="E36" s="903" t="s">
        <v>94</v>
      </c>
      <c r="F36" s="894"/>
      <c r="G36" s="894"/>
      <c r="H36" s="906"/>
      <c r="I36" s="906"/>
      <c r="J36" s="906"/>
    </row>
    <row r="37" spans="1:10">
      <c r="A37" s="907"/>
      <c r="B37" s="894"/>
      <c r="D37" s="903"/>
      <c r="E37" s="903" t="s">
        <v>95</v>
      </c>
      <c r="F37" s="894"/>
      <c r="G37" s="894"/>
      <c r="H37" s="906"/>
      <c r="I37" s="906"/>
      <c r="J37" s="906"/>
    </row>
    <row r="38" spans="1:10">
      <c r="A38" s="907"/>
      <c r="B38" s="894"/>
      <c r="D38" s="903"/>
      <c r="E38" s="903" t="s">
        <v>96</v>
      </c>
      <c r="F38" s="894"/>
      <c r="G38" s="894"/>
      <c r="H38" s="906"/>
      <c r="I38" s="906"/>
      <c r="J38" s="906"/>
    </row>
    <row r="39" spans="1:10">
      <c r="A39" s="907"/>
      <c r="B39" s="894"/>
      <c r="D39" s="903"/>
      <c r="E39" s="903" t="s">
        <v>97</v>
      </c>
      <c r="F39" s="894"/>
      <c r="G39" s="894"/>
      <c r="H39" s="906"/>
      <c r="I39" s="906"/>
      <c r="J39" s="906"/>
    </row>
    <row r="40" spans="1:10">
      <c r="A40" s="907"/>
      <c r="B40" s="894"/>
      <c r="D40" s="903"/>
      <c r="E40" s="903" t="s">
        <v>98</v>
      </c>
      <c r="F40" s="894"/>
      <c r="G40" s="894"/>
      <c r="H40" s="906"/>
      <c r="I40" s="906"/>
      <c r="J40" s="906"/>
    </row>
    <row r="41" spans="1:10">
      <c r="A41" s="907"/>
      <c r="B41" s="894"/>
      <c r="D41" s="903"/>
      <c r="E41" s="903" t="s">
        <v>99</v>
      </c>
      <c r="F41" s="906"/>
      <c r="G41" s="894"/>
      <c r="H41" s="906"/>
      <c r="I41" s="906"/>
      <c r="J41" s="906"/>
    </row>
    <row r="42" spans="1:9">
      <c r="A42" s="907"/>
      <c r="B42" s="894"/>
      <c r="C42" s="894"/>
      <c r="D42" s="903" t="s">
        <v>100</v>
      </c>
      <c r="E42" s="903" t="s">
        <v>101</v>
      </c>
      <c r="G42" s="894"/>
      <c r="H42" s="906"/>
      <c r="I42" s="906"/>
    </row>
    <row r="43" spans="1:7">
      <c r="A43" s="907"/>
      <c r="B43" s="894"/>
      <c r="C43" s="894"/>
      <c r="D43" s="903"/>
      <c r="E43" s="903" t="s">
        <v>102</v>
      </c>
      <c r="G43" s="894"/>
    </row>
    <row r="44" spans="2:7">
      <c r="B44" s="894"/>
      <c r="C44" s="903"/>
      <c r="D44" s="903" t="s">
        <v>103</v>
      </c>
      <c r="E44" s="903"/>
      <c r="F44" s="894"/>
      <c r="G44" s="894"/>
    </row>
    <row r="45" spans="2:7">
      <c r="B45" s="894"/>
      <c r="C45" s="903"/>
      <c r="D45" s="903" t="s">
        <v>104</v>
      </c>
      <c r="E45" s="903"/>
      <c r="F45" s="906"/>
      <c r="G45" s="894"/>
    </row>
    <row r="46" spans="2:10">
      <c r="B46" s="894"/>
      <c r="C46" s="903"/>
      <c r="D46" s="903" t="s">
        <v>105</v>
      </c>
      <c r="E46" s="903"/>
      <c r="F46" s="906"/>
      <c r="G46" s="894"/>
      <c r="J46" s="906"/>
    </row>
    <row r="47" spans="2:10">
      <c r="B47" s="894"/>
      <c r="C47" s="903"/>
      <c r="D47" s="903" t="s">
        <v>106</v>
      </c>
      <c r="E47" s="903"/>
      <c r="F47" s="906"/>
      <c r="G47" s="894"/>
      <c r="H47" s="906"/>
      <c r="I47" s="906"/>
      <c r="J47" s="906"/>
    </row>
    <row r="48" spans="1:9">
      <c r="A48" s="907"/>
      <c r="B48" s="894"/>
      <c r="C48" s="903" t="s">
        <v>107</v>
      </c>
      <c r="D48" s="903" t="s">
        <v>107</v>
      </c>
      <c r="E48" s="903" t="s">
        <v>108</v>
      </c>
      <c r="G48" s="894"/>
      <c r="H48" s="906"/>
      <c r="I48" s="906"/>
    </row>
    <row r="49" spans="1:7">
      <c r="A49" s="907"/>
      <c r="B49" s="894"/>
      <c r="C49" s="903"/>
      <c r="D49" s="903"/>
      <c r="E49" s="903" t="s">
        <v>109</v>
      </c>
      <c r="G49" s="906"/>
    </row>
    <row r="50" spans="2:7">
      <c r="B50" s="894"/>
      <c r="C50" s="903"/>
      <c r="D50" s="903" t="s">
        <v>110</v>
      </c>
      <c r="E50" s="903"/>
      <c r="F50" s="894"/>
      <c r="G50" s="906"/>
    </row>
    <row r="51" spans="2:7">
      <c r="B51" s="894"/>
      <c r="C51" s="903"/>
      <c r="D51" s="903" t="s">
        <v>111</v>
      </c>
      <c r="E51" s="903"/>
      <c r="G51" s="906"/>
    </row>
    <row r="52" spans="2:7">
      <c r="B52" s="906"/>
      <c r="C52" s="903" t="s">
        <v>112</v>
      </c>
      <c r="D52" s="903" t="s">
        <v>113</v>
      </c>
      <c r="E52" s="903"/>
      <c r="G52" s="906"/>
    </row>
    <row r="53" spans="3:5">
      <c r="C53" s="903"/>
      <c r="D53" s="903" t="s">
        <v>114</v>
      </c>
      <c r="E53" s="903"/>
    </row>
    <row r="54" spans="3:5">
      <c r="C54" s="903"/>
      <c r="D54" s="903" t="s">
        <v>115</v>
      </c>
      <c r="E54" s="903"/>
    </row>
  </sheetData>
  <sheetProtection password="EF09" sheet="1" objects="1" scenarios="1"/>
  <mergeCells count="1">
    <mergeCell ref="B3:C3"/>
  </mergeCells>
  <hyperlinks>
    <hyperlink ref="B2" location="封面!A1" display="评估申报表封面"/>
    <hyperlink ref="D4" location="汇总表!A1" display="汇总表"/>
    <hyperlink ref="E4" location="分类汇总!A1" display="分类汇总表"/>
    <hyperlink ref="C6" location="流动汇总!A1" display="流动资产"/>
    <hyperlink ref="E6" location="现金!A1" display="现金"/>
    <hyperlink ref="E7" location="银行存款!A1" display="银行存款"/>
    <hyperlink ref="E8" location="其他货币资金!A1" display="其他货币资金"/>
    <hyperlink ref="D9" location="交易性金融资产汇总!A1" display="交易性金融资产"/>
    <hyperlink ref="E9" location="'交易性-股票'!A1" display="股票投资"/>
    <hyperlink ref="E10" location="'交易性-债券'!A1" display="债券投资"/>
    <hyperlink ref="D12" location="应收票据!A1" display="应收票据"/>
    <hyperlink ref="D13" location="应收账款!A1" display="应收账款"/>
    <hyperlink ref="D18" location="存货汇总!A1" display="存货"/>
    <hyperlink ref="E19" location="原材料!A1" display="原材料"/>
    <hyperlink ref="E18" location="'材料采购（在途物资）'!A1" display="材料采购（在途物资）"/>
    <hyperlink ref="E22" location="'产成品（库存商品）'!A1" display="产成品（库存商品）"/>
    <hyperlink ref="E23" location="'在产品（自制半成品）'!A1" display="在产品（自制半成品）"/>
    <hyperlink ref="C28" location="长期投资汇总!A1" display="长期投资"/>
    <hyperlink ref="C35" location="固定资产汇总!A1" display="固定资产"/>
    <hyperlink ref="E35" location="房屋建筑物!A1" display="房屋建筑物"/>
    <hyperlink ref="E36" location="构筑物!A1" display="构筑物及其他辅助设施"/>
    <hyperlink ref="E37" location="管道沟槽!A1" display="管道及沟槽"/>
    <hyperlink ref="E38" location="机器设备!A1" display="机器设备"/>
    <hyperlink ref="E39" location="车辆!A1" display="车辆"/>
    <hyperlink ref="E40" location="电子设备!A1" display="电子设备"/>
    <hyperlink ref="D44" location="工程物资!A1" display="工程物资"/>
    <hyperlink ref="E42" location="'在建（土建）'!A1" display="在建工程-土建工程"/>
    <hyperlink ref="E43" location="'在建（设备）'!A1" display="在建工程-设备安装工程"/>
    <hyperlink ref="D45" location="固定资产清理!A1" display="固定资产清理"/>
    <hyperlink ref="G6" location="流动负债汇总!A1" display="流动负债"/>
    <hyperlink ref="I6" location="短期借款!A1" display="短期借款"/>
    <hyperlink ref="I8" location="应付票据!A1" display="应付票据"/>
    <hyperlink ref="I9" location="应付账款!A1" display="应付账款"/>
    <hyperlink ref="I10" location="预收账款!A1" display="预收款项"/>
    <hyperlink ref="I15" location="其他应付款!A1" display="其他应付款"/>
    <hyperlink ref="I11" location="职工薪酬!A1" display="应付职工薪酬"/>
    <hyperlink ref="I12" location="应交税费!A1" display="应交税费"/>
    <hyperlink ref="I17" location="其他流动负债!A1" display="其他流动负债"/>
    <hyperlink ref="G20" location="'非流动负债汇总 '!A1" display="非流动负债"/>
    <hyperlink ref="I20" location="长期借款!A1" display="长期借款"/>
    <hyperlink ref="I22" location="长期应付款!A1" display="长期应付款"/>
    <hyperlink ref="I26" location="其他非流动负债!A1" display="其他非流动负债"/>
    <hyperlink ref="I25" location="递延所得税负债!A1" display="递延所得税负债"/>
    <hyperlink ref="B3" location="填表说明!A1" display="评估申报表说明（填表前请先阅读）"/>
    <hyperlink ref="C4" location="资产负债表!A1" display="资产负债表"/>
    <hyperlink ref="I21" location="应付债券!A1" display="应付债券"/>
    <hyperlink ref="I23" location="专项应付款!A1" display="专项应付款"/>
    <hyperlink ref="B4" location="基本情况!A1" display="基本情况表"/>
    <hyperlink ref="D6" location="流动汇总!B6" display="货币资金"/>
    <hyperlink ref="E24" location="发出商品!A1" display="发出商品"/>
    <hyperlink ref="B3:C3" location="填表说明!B2" display="评估申报表说明（填表前请先阅读）"/>
    <hyperlink ref="E41" location="土地!A1" display="土地"/>
    <hyperlink ref="E28" location="'可出售-股票'!A1" display="股票投资"/>
    <hyperlink ref="E29" location="'可出售-债券'!A1" display="债券投资"/>
    <hyperlink ref="D16" location="'应收股利（利润）'!A1" display="应收股利"/>
    <hyperlink ref="D15" location="应收利息!A1" display="应收利息"/>
    <hyperlink ref="D17" location="其他应收款!A1" display="其他应收款"/>
    <hyperlink ref="D14" location="预付账款!A1" display="预付账款"/>
    <hyperlink ref="D32" location="长期应收!A1" display="长期应收款"/>
    <hyperlink ref="D33" location="股权投资!A1" display="长期股权投资"/>
    <hyperlink ref="D34" location="投资性房地产!A1" display="投资性房地产"/>
    <hyperlink ref="D52" location="长期待摊费用!A1" display="长期待摊费用"/>
    <hyperlink ref="E48" location="'在建（土建）'!A1" display="土地使用权"/>
    <hyperlink ref="E49" location="'在建（设备）'!A1" display="其他无形资产"/>
    <hyperlink ref="I24" location="预计负债!A1" display="预计负债"/>
    <hyperlink ref="E11" location="'交易性-基金'!A1" display="基金投资"/>
    <hyperlink ref="E20" location="在库周转材料!A1" display="在库周转材料"/>
    <hyperlink ref="E21" location="委托加工物资!A1" display="委托加工物资"/>
    <hyperlink ref="E25" location="在用周转材料!A1" display="在用周转材料"/>
    <hyperlink ref="D26" location="一年到期非流动资产!A1" display="一年到期非流动资产"/>
    <hyperlink ref="D27" location="其他流动资产!A1" display="其他流动资产"/>
    <hyperlink ref="D28" location="可供出售金融资产汇总!A1" display="可供出售金融资产"/>
    <hyperlink ref="E30" location="'可出售-其他'!A1" display="其他投资"/>
    <hyperlink ref="D31" location="持有到期投资!A1" display="持有至到期投资"/>
    <hyperlink ref="D35" location="固定资产汇总!B18" display="固定资产"/>
    <hyperlink ref="D42" location="固定资产汇总!B20" display="在建工程"/>
    <hyperlink ref="D46" location="生产性生物资产!A1" display="生产性生物资产"/>
    <hyperlink ref="D47" location="油气资产!A1" display="油气资产"/>
    <hyperlink ref="C48" location="无形资产汇总!A1" display="无形资产"/>
    <hyperlink ref="D48" location="无形资产汇总!B10" display="无形资产"/>
    <hyperlink ref="D50" location="开发支出!A1" display="开发支出"/>
    <hyperlink ref="D51" location="商誉!A1" display="商誉"/>
    <hyperlink ref="D53" location="递延所得税资产!A1" display="递延所得税资产"/>
    <hyperlink ref="C52" location="汇总表!A16" display="其他资产"/>
    <hyperlink ref="D54" location="其他非流动资产!A1" display="其他非流动资产"/>
    <hyperlink ref="I7" location="交易性金融负债!A1" display="交易性金融负债"/>
    <hyperlink ref="I13" location="应付利息!A1" display="应付利息"/>
    <hyperlink ref="I14" location="'应付股利（利润）'!A1" display="应付股利（应付利润）"/>
    <hyperlink ref="I16" location="一年到期非流动负债!A1" display="一年内到期的非流动负债"/>
  </hyperlinks>
  <pageMargins left="0.747916666666667" right="0.747916666666667" top="0.786805555555556" bottom="0.196527777777778" header="0" footer="0"/>
  <pageSetup paperSize="9" scale="71" firstPageNumber="4294963191" orientation="portrait" useFirstPageNumber="1"/>
  <headerFooter alignWithMargins="0"/>
  <drawing r:id="rId1"/>
  <legacyDrawingHF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9"/>
  <sheetViews>
    <sheetView workbookViewId="0">
      <selection activeCell="A3" sqref="A3:J3"/>
    </sheetView>
  </sheetViews>
  <sheetFormatPr defaultColWidth="9" defaultRowHeight="15.75" customHeight="1"/>
  <cols>
    <col min="1" max="1" width="5.5" style="13" customWidth="1"/>
    <col min="2" max="2" width="24.875" style="13" customWidth="1"/>
    <col min="3" max="3" width="10" style="13" customWidth="1"/>
    <col min="4" max="4" width="12.5" style="13" customWidth="1"/>
    <col min="5" max="6" width="15.875" style="13" hidden="1" customWidth="1" outlineLevel="1"/>
    <col min="7" max="7" width="17.5" style="13" customWidth="1" collapsed="1"/>
    <col min="8" max="8" width="18.25" style="13" customWidth="1"/>
    <col min="9" max="9" width="15.625" style="13" customWidth="1"/>
    <col min="10" max="10" width="17.5" style="13" customWidth="1"/>
    <col min="11" max="16384" width="9" style="13"/>
  </cols>
  <sheetData>
    <row r="1" spans="1:10">
      <c r="A1" s="14" t="s">
        <v>284</v>
      </c>
      <c r="B1" s="15" t="s">
        <v>361</v>
      </c>
      <c r="C1" s="16"/>
      <c r="D1" s="16"/>
      <c r="E1" s="16"/>
      <c r="F1" s="16"/>
      <c r="G1" s="16"/>
      <c r="H1" s="16"/>
      <c r="I1" s="16"/>
      <c r="J1" s="16"/>
    </row>
    <row r="2" s="11" customFormat="1" ht="30" customHeight="1" spans="1:10">
      <c r="A2" s="17" t="s">
        <v>516</v>
      </c>
      <c r="B2" s="18"/>
      <c r="C2" s="18"/>
      <c r="D2" s="18"/>
      <c r="E2" s="18"/>
      <c r="F2" s="18"/>
      <c r="G2" s="18"/>
      <c r="H2" s="18"/>
      <c r="I2" s="18"/>
      <c r="J2" s="18"/>
    </row>
    <row r="3" ht="14.1" customHeight="1" spans="1:10">
      <c r="A3" s="19" t="str">
        <f>CONCATENATE(封面!D9,封面!F9,封面!G9,封面!H9,封面!I9,封面!J9,封面!K9)</f>
        <v>评估基准日：2021年3月31日</v>
      </c>
      <c r="B3" s="19"/>
      <c r="C3" s="19"/>
      <c r="D3" s="19"/>
      <c r="E3" s="19"/>
      <c r="F3" s="19"/>
      <c r="G3" s="19"/>
      <c r="H3" s="19"/>
      <c r="I3" s="30"/>
      <c r="J3" s="30"/>
    </row>
    <row r="4" customHeight="1" spans="1:10">
      <c r="A4" s="20" t="str">
        <f>封面!D7&amp;封面!F7</f>
        <v>产权持有人：黑龙江省机场管理集团有限公司漠河机场分公司</v>
      </c>
      <c r="J4" s="31" t="s">
        <v>286</v>
      </c>
    </row>
    <row r="5" s="12" customFormat="1" customHeight="1" spans="1:10">
      <c r="A5" s="21" t="s">
        <v>351</v>
      </c>
      <c r="B5" s="21" t="s">
        <v>479</v>
      </c>
      <c r="C5" s="21" t="s">
        <v>489</v>
      </c>
      <c r="D5" s="21" t="s">
        <v>517</v>
      </c>
      <c r="E5" s="45" t="s">
        <v>364</v>
      </c>
      <c r="F5" s="45" t="s">
        <v>442</v>
      </c>
      <c r="G5" s="21" t="s">
        <v>366</v>
      </c>
      <c r="H5" s="21" t="s">
        <v>367</v>
      </c>
      <c r="I5" s="21" t="s">
        <v>387</v>
      </c>
      <c r="J5" s="21" t="s">
        <v>450</v>
      </c>
    </row>
    <row r="6" customHeight="1" spans="1:10">
      <c r="A6" s="23"/>
      <c r="B6" s="24"/>
      <c r="C6" s="25"/>
      <c r="D6" s="32"/>
      <c r="E6" s="512"/>
      <c r="F6" s="512"/>
      <c r="G6" s="26"/>
      <c r="H6" s="26"/>
      <c r="I6" s="26" t="str">
        <f>IF(G6=0,"",(H6-G6)/G6*100)</f>
        <v/>
      </c>
      <c r="J6" s="32"/>
    </row>
    <row r="7" customHeight="1" spans="1:10">
      <c r="A7" s="23"/>
      <c r="B7" s="24"/>
      <c r="C7" s="25"/>
      <c r="D7" s="32"/>
      <c r="E7" s="512"/>
      <c r="F7" s="512"/>
      <c r="G7" s="26"/>
      <c r="H7" s="26"/>
      <c r="I7" s="26" t="str">
        <f t="shared" ref="I7:I27" si="0">IF(G7=0,"",(H7-G7)/G7*100)</f>
        <v/>
      </c>
      <c r="J7" s="32"/>
    </row>
    <row r="8" customHeight="1" spans="1:10">
      <c r="A8" s="23"/>
      <c r="B8" s="24"/>
      <c r="C8" s="25"/>
      <c r="D8" s="32"/>
      <c r="E8" s="512"/>
      <c r="F8" s="512"/>
      <c r="G8" s="26"/>
      <c r="H8" s="26"/>
      <c r="I8" s="26" t="str">
        <f t="shared" si="0"/>
        <v/>
      </c>
      <c r="J8" s="32"/>
    </row>
    <row r="9" customHeight="1" spans="1:10">
      <c r="A9" s="23"/>
      <c r="B9" s="24"/>
      <c r="C9" s="25"/>
      <c r="D9" s="32"/>
      <c r="E9" s="512"/>
      <c r="F9" s="512"/>
      <c r="G9" s="26"/>
      <c r="H9" s="26"/>
      <c r="I9" s="26" t="str">
        <f t="shared" si="0"/>
        <v/>
      </c>
      <c r="J9" s="32"/>
    </row>
    <row r="10" customHeight="1" spans="1:10">
      <c r="A10" s="23"/>
      <c r="B10" s="24"/>
      <c r="C10" s="25"/>
      <c r="D10" s="32"/>
      <c r="E10" s="512"/>
      <c r="F10" s="512"/>
      <c r="G10" s="26"/>
      <c r="H10" s="26"/>
      <c r="I10" s="26" t="str">
        <f t="shared" si="0"/>
        <v/>
      </c>
      <c r="J10" s="32"/>
    </row>
    <row r="11" customHeight="1" spans="1:10">
      <c r="A11" s="23"/>
      <c r="B11" s="24"/>
      <c r="C11" s="25"/>
      <c r="D11" s="32"/>
      <c r="E11" s="512"/>
      <c r="F11" s="512"/>
      <c r="G11" s="26"/>
      <c r="H11" s="26"/>
      <c r="I11" s="26" t="str">
        <f t="shared" si="0"/>
        <v/>
      </c>
      <c r="J11" s="32"/>
    </row>
    <row r="12" customHeight="1" spans="1:10">
      <c r="A12" s="23"/>
      <c r="B12" s="24"/>
      <c r="C12" s="25"/>
      <c r="D12" s="32"/>
      <c r="E12" s="512"/>
      <c r="F12" s="512"/>
      <c r="G12" s="26"/>
      <c r="H12" s="26"/>
      <c r="I12" s="26" t="str">
        <f t="shared" si="0"/>
        <v/>
      </c>
      <c r="J12" s="32"/>
    </row>
    <row r="13" customHeight="1" spans="1:10">
      <c r="A13" s="23"/>
      <c r="B13" s="24"/>
      <c r="C13" s="25"/>
      <c r="D13" s="32"/>
      <c r="E13" s="512"/>
      <c r="F13" s="512"/>
      <c r="G13" s="26"/>
      <c r="H13" s="26"/>
      <c r="I13" s="26" t="str">
        <f t="shared" si="0"/>
        <v/>
      </c>
      <c r="J13" s="32"/>
    </row>
    <row r="14" customHeight="1" spans="1:10">
      <c r="A14" s="23"/>
      <c r="B14" s="24"/>
      <c r="C14" s="25"/>
      <c r="D14" s="32"/>
      <c r="E14" s="512"/>
      <c r="F14" s="512"/>
      <c r="G14" s="26"/>
      <c r="H14" s="26"/>
      <c r="I14" s="26" t="str">
        <f t="shared" si="0"/>
        <v/>
      </c>
      <c r="J14" s="32"/>
    </row>
    <row r="15" customHeight="1" spans="1:10">
      <c r="A15" s="23"/>
      <c r="B15" s="24"/>
      <c r="C15" s="25"/>
      <c r="D15" s="32"/>
      <c r="E15" s="512"/>
      <c r="F15" s="512"/>
      <c r="G15" s="26"/>
      <c r="H15" s="26"/>
      <c r="I15" s="26" t="str">
        <f t="shared" si="0"/>
        <v/>
      </c>
      <c r="J15" s="32"/>
    </row>
    <row r="16" customHeight="1" spans="1:10">
      <c r="A16" s="23"/>
      <c r="B16" s="24"/>
      <c r="C16" s="25"/>
      <c r="D16" s="32"/>
      <c r="E16" s="512"/>
      <c r="F16" s="512"/>
      <c r="G16" s="26"/>
      <c r="H16" s="26"/>
      <c r="I16" s="26" t="str">
        <f t="shared" si="0"/>
        <v/>
      </c>
      <c r="J16" s="32"/>
    </row>
    <row r="17" customHeight="1" spans="1:10">
      <c r="A17" s="23"/>
      <c r="B17" s="24"/>
      <c r="C17" s="25"/>
      <c r="D17" s="32"/>
      <c r="E17" s="512"/>
      <c r="F17" s="512"/>
      <c r="G17" s="26"/>
      <c r="H17" s="26"/>
      <c r="I17" s="26" t="str">
        <f t="shared" si="0"/>
        <v/>
      </c>
      <c r="J17" s="32"/>
    </row>
    <row r="18" customHeight="1" spans="1:10">
      <c r="A18" s="23"/>
      <c r="B18" s="24"/>
      <c r="C18" s="25"/>
      <c r="D18" s="32"/>
      <c r="E18" s="512"/>
      <c r="F18" s="512"/>
      <c r="G18" s="26"/>
      <c r="H18" s="26"/>
      <c r="I18" s="26" t="str">
        <f t="shared" si="0"/>
        <v/>
      </c>
      <c r="J18" s="32"/>
    </row>
    <row r="19" customHeight="1" spans="1:10">
      <c r="A19" s="23"/>
      <c r="B19" s="24"/>
      <c r="C19" s="25"/>
      <c r="D19" s="32"/>
      <c r="E19" s="512"/>
      <c r="F19" s="512"/>
      <c r="G19" s="26"/>
      <c r="H19" s="26"/>
      <c r="I19" s="26" t="str">
        <f t="shared" si="0"/>
        <v/>
      </c>
      <c r="J19" s="32"/>
    </row>
    <row r="20" customHeight="1" spans="1:10">
      <c r="A20" s="23"/>
      <c r="B20" s="24"/>
      <c r="C20" s="25"/>
      <c r="D20" s="32"/>
      <c r="E20" s="512"/>
      <c r="F20" s="512"/>
      <c r="G20" s="26"/>
      <c r="H20" s="26"/>
      <c r="I20" s="26" t="str">
        <f t="shared" si="0"/>
        <v/>
      </c>
      <c r="J20" s="32"/>
    </row>
    <row r="21" customHeight="1" spans="1:10">
      <c r="A21" s="23"/>
      <c r="B21" s="24"/>
      <c r="C21" s="25"/>
      <c r="D21" s="32"/>
      <c r="E21" s="512"/>
      <c r="F21" s="512"/>
      <c r="G21" s="26"/>
      <c r="H21" s="26"/>
      <c r="I21" s="26" t="str">
        <f t="shared" si="0"/>
        <v/>
      </c>
      <c r="J21" s="32"/>
    </row>
    <row r="22" customHeight="1" spans="1:10">
      <c r="A22" s="23"/>
      <c r="B22" s="24"/>
      <c r="C22" s="25"/>
      <c r="D22" s="32"/>
      <c r="E22" s="512"/>
      <c r="F22" s="512"/>
      <c r="G22" s="26"/>
      <c r="H22" s="26"/>
      <c r="I22" s="26" t="str">
        <f t="shared" si="0"/>
        <v/>
      </c>
      <c r="J22" s="32"/>
    </row>
    <row r="23" customHeight="1" spans="1:10">
      <c r="A23" s="23"/>
      <c r="B23" s="24"/>
      <c r="C23" s="25"/>
      <c r="D23" s="32"/>
      <c r="E23" s="512"/>
      <c r="F23" s="512"/>
      <c r="G23" s="26"/>
      <c r="H23" s="26"/>
      <c r="I23" s="26" t="str">
        <f t="shared" si="0"/>
        <v/>
      </c>
      <c r="J23" s="32"/>
    </row>
    <row r="24" customHeight="1" spans="1:10">
      <c r="A24" s="23"/>
      <c r="B24" s="24"/>
      <c r="C24" s="25"/>
      <c r="D24" s="32"/>
      <c r="E24" s="512"/>
      <c r="F24" s="512"/>
      <c r="G24" s="26"/>
      <c r="H24" s="26"/>
      <c r="I24" s="26" t="str">
        <f t="shared" si="0"/>
        <v/>
      </c>
      <c r="J24" s="32"/>
    </row>
    <row r="25" customHeight="1" spans="1:10">
      <c r="A25" s="23"/>
      <c r="B25" s="24"/>
      <c r="C25" s="25"/>
      <c r="D25" s="32"/>
      <c r="E25" s="512"/>
      <c r="F25" s="512"/>
      <c r="G25" s="26"/>
      <c r="H25" s="26"/>
      <c r="I25" s="26" t="str">
        <f t="shared" si="0"/>
        <v/>
      </c>
      <c r="J25" s="32"/>
    </row>
    <row r="26" customHeight="1" spans="1:10">
      <c r="A26" s="23"/>
      <c r="B26" s="24"/>
      <c r="C26" s="25"/>
      <c r="D26" s="32"/>
      <c r="E26" s="512"/>
      <c r="F26" s="512"/>
      <c r="G26" s="26"/>
      <c r="H26" s="26"/>
      <c r="I26" s="26"/>
      <c r="J26" s="32"/>
    </row>
    <row r="27" customHeight="1" spans="1:10">
      <c r="A27" s="27" t="s">
        <v>482</v>
      </c>
      <c r="B27" s="45"/>
      <c r="C27" s="25"/>
      <c r="D27" s="32"/>
      <c r="E27" s="512">
        <f>SUM(E6:E26)</f>
        <v>0</v>
      </c>
      <c r="F27" s="512"/>
      <c r="G27" s="26">
        <f>SUM(G6:G26)</f>
        <v>0</v>
      </c>
      <c r="H27" s="26">
        <f>SUM(H6:H26)</f>
        <v>0</v>
      </c>
      <c r="I27" s="26" t="str">
        <f t="shared" si="0"/>
        <v/>
      </c>
      <c r="J27" s="32"/>
    </row>
    <row r="28" customHeight="1" spans="1:7">
      <c r="A28" s="29" t="str">
        <f>封面!D11&amp;封面!G11</f>
        <v>填表人：魏延辉</v>
      </c>
      <c r="G28" s="20" t="str">
        <f>"评估人员："&amp;封面!G20</f>
        <v>评估人员：</v>
      </c>
    </row>
    <row r="29" customHeight="1" spans="1:1">
      <c r="A29" s="29" t="str">
        <f>CONCATENATE(封面!D13,封面!F13,封面!G13,封面!H13,封面!I13,封面!J13,封面!K13)</f>
        <v>填表日期：2021年3月31日</v>
      </c>
    </row>
  </sheetData>
  <mergeCells count="3">
    <mergeCell ref="A2:J2"/>
    <mergeCell ref="A3:J3"/>
    <mergeCell ref="A27:B27"/>
  </mergeCells>
  <hyperlinks>
    <hyperlink ref="A1" location="索引目录!D16" display="返回索引页"/>
    <hyperlink ref="B1" location="流动汇总!B12" display="返回"/>
  </hyperlinks>
  <printOptions horizontalCentered="1"/>
  <pageMargins left="0.354166666666667" right="0.354166666666667" top="0.786805555555556" bottom="0.786805555555556" header="1.01944444444444" footer="0.511111111111111"/>
  <pageSetup paperSize="9" firstPageNumber="4294963191" fitToHeight="0" orientation="landscape" useFirstPageNumber="1"/>
  <headerFooter alignWithMargins="0">
    <oddHeader>&amp;R&amp;"宋体,常规"&amp;10表&amp;"Times New Roman,常规"3-7
&amp;"宋体,常规"共&amp;"Times New Roman,常规"&amp;N&amp;"宋体,常规"页第&amp;"Times New Roman,常规"&amp;P&amp;"宋体,常规"页</oddHead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38"/>
  <sheetViews>
    <sheetView workbookViewId="0">
      <selection activeCell="A6" sqref="$A6:$XFD11"/>
    </sheetView>
  </sheetViews>
  <sheetFormatPr defaultColWidth="9" defaultRowHeight="15.75" customHeight="1"/>
  <cols>
    <col min="1" max="1" width="4.625" style="13" customWidth="1"/>
    <col min="2" max="2" width="28.625" style="13" customWidth="1"/>
    <col min="3" max="3" width="12.625" style="13" customWidth="1"/>
    <col min="4" max="4" width="9.625" style="12" customWidth="1"/>
    <col min="5" max="5" width="9.625" style="13" customWidth="1"/>
    <col min="6" max="6" width="13.125" style="13" hidden="1" customWidth="1" outlineLevel="1"/>
    <col min="7" max="7" width="10.375" style="167" hidden="1" customWidth="1" outlineLevel="1"/>
    <col min="8" max="11" width="8.75" style="167" hidden="1" customWidth="1" outlineLevel="1"/>
    <col min="12" max="12" width="10.375" style="167" hidden="1" customWidth="1" outlineLevel="1"/>
    <col min="13" max="13" width="8.25" style="167" hidden="1" customWidth="1" outlineLevel="1"/>
    <col min="14" max="15" width="10.75" style="615" hidden="1" customWidth="1" outlineLevel="1"/>
    <col min="16" max="16" width="15.625" style="13" customWidth="1" collapsed="1"/>
    <col min="17" max="17" width="15.625" style="13" customWidth="1"/>
    <col min="18" max="18" width="12.625" style="13" customWidth="1"/>
    <col min="19" max="19" width="14.75" style="13" customWidth="1"/>
    <col min="20" max="20" width="9" style="13"/>
    <col min="21" max="21" width="10.75" style="13" customWidth="1"/>
    <col min="22" max="16384" width="9" style="13"/>
  </cols>
  <sheetData>
    <row r="1" s="83" customFormat="1" ht="14.25" spans="1:19">
      <c r="A1" s="14" t="s">
        <v>284</v>
      </c>
      <c r="B1" s="15" t="s">
        <v>518</v>
      </c>
      <c r="C1" s="84"/>
      <c r="D1" s="84"/>
      <c r="E1" s="84"/>
      <c r="F1" s="84"/>
      <c r="G1" s="84"/>
      <c r="H1" s="84"/>
      <c r="I1" s="84"/>
      <c r="J1" s="84"/>
      <c r="K1" s="84"/>
      <c r="L1" s="84"/>
      <c r="M1" s="84"/>
      <c r="N1" s="84"/>
      <c r="O1" s="84"/>
      <c r="P1" s="84"/>
      <c r="Q1" s="84"/>
      <c r="R1" s="84"/>
      <c r="S1" s="84"/>
    </row>
    <row r="2" s="11" customFormat="1" ht="30" customHeight="1" spans="1:19">
      <c r="A2" s="17" t="s">
        <v>519</v>
      </c>
      <c r="B2" s="18"/>
      <c r="C2" s="18"/>
      <c r="D2" s="18"/>
      <c r="E2" s="18"/>
      <c r="F2" s="18"/>
      <c r="G2" s="18"/>
      <c r="H2" s="18"/>
      <c r="I2" s="18"/>
      <c r="J2" s="18"/>
      <c r="K2" s="18"/>
      <c r="L2" s="18"/>
      <c r="M2" s="18"/>
      <c r="N2" s="18"/>
      <c r="O2" s="18"/>
      <c r="P2" s="18"/>
      <c r="Q2" s="18"/>
      <c r="R2" s="18"/>
      <c r="S2" s="18"/>
    </row>
    <row r="3" s="67" customFormat="1" ht="15.95" customHeight="1" spans="1:19">
      <c r="A3" s="69" t="str">
        <f>CONCATENATE(封面!D9,封面!F9,封面!G9,封面!H9,封面!I9,封面!J9,封面!K9)</f>
        <v>评估基准日：2021年3月31日</v>
      </c>
      <c r="B3" s="69"/>
      <c r="C3" s="69"/>
      <c r="D3" s="69"/>
      <c r="E3" s="69"/>
      <c r="F3" s="69"/>
      <c r="G3" s="69"/>
      <c r="H3" s="69"/>
      <c r="I3" s="80"/>
      <c r="J3" s="80"/>
      <c r="K3" s="80"/>
      <c r="L3" s="80"/>
      <c r="M3" s="80"/>
      <c r="N3" s="80"/>
      <c r="O3" s="80"/>
      <c r="P3" s="80"/>
      <c r="Q3" s="80"/>
      <c r="R3" s="80"/>
      <c r="S3" s="80"/>
    </row>
    <row r="4" s="67" customFormat="1" ht="15.95" customHeight="1" spans="1:19">
      <c r="A4" s="70" t="str">
        <f>封面!D7&amp;封面!F7</f>
        <v>产权持有人：黑龙江省机场管理集团有限公司漠河机场分公司</v>
      </c>
      <c r="D4" s="68"/>
      <c r="G4" s="150"/>
      <c r="H4" s="150"/>
      <c r="I4" s="150"/>
      <c r="J4" s="150"/>
      <c r="K4" s="150"/>
      <c r="L4" s="150"/>
      <c r="M4" s="619" t="s">
        <v>485</v>
      </c>
      <c r="N4" s="620" t="s">
        <v>486</v>
      </c>
      <c r="O4" s="621"/>
      <c r="S4" s="81" t="s">
        <v>286</v>
      </c>
    </row>
    <row r="5" s="68" customFormat="1" ht="15.95" customHeight="1" spans="1:19">
      <c r="A5" s="71" t="s">
        <v>351</v>
      </c>
      <c r="B5" s="71" t="s">
        <v>487</v>
      </c>
      <c r="C5" s="71" t="s">
        <v>488</v>
      </c>
      <c r="D5" s="71" t="s">
        <v>489</v>
      </c>
      <c r="E5" s="71" t="s">
        <v>490</v>
      </c>
      <c r="F5" s="71" t="s">
        <v>364</v>
      </c>
      <c r="G5" s="616" t="s">
        <v>491</v>
      </c>
      <c r="H5" s="616" t="s">
        <v>492</v>
      </c>
      <c r="I5" s="616" t="s">
        <v>493</v>
      </c>
      <c r="J5" s="616" t="s">
        <v>494</v>
      </c>
      <c r="K5" s="616" t="s">
        <v>495</v>
      </c>
      <c r="L5" s="616" t="s">
        <v>496</v>
      </c>
      <c r="M5" s="619"/>
      <c r="N5" s="620"/>
      <c r="O5" s="620" t="s">
        <v>442</v>
      </c>
      <c r="P5" s="71" t="s">
        <v>366</v>
      </c>
      <c r="Q5" s="71" t="s">
        <v>367</v>
      </c>
      <c r="R5" s="71" t="s">
        <v>369</v>
      </c>
      <c r="S5" s="71" t="s">
        <v>450</v>
      </c>
    </row>
    <row r="6" s="67" customFormat="1" ht="15.95" customHeight="1" spans="1:20">
      <c r="A6" s="71"/>
      <c r="B6" s="82"/>
      <c r="C6" s="71"/>
      <c r="D6" s="71"/>
      <c r="E6" s="71"/>
      <c r="F6" s="75"/>
      <c r="G6" s="617"/>
      <c r="H6" s="617"/>
      <c r="I6" s="617"/>
      <c r="J6" s="617"/>
      <c r="K6" s="617"/>
      <c r="L6" s="617"/>
      <c r="M6" s="617"/>
      <c r="N6" s="622"/>
      <c r="O6" s="622"/>
      <c r="P6" s="76"/>
      <c r="Q6" s="76"/>
      <c r="R6" s="203"/>
      <c r="S6" s="82"/>
      <c r="T6" s="159"/>
    </row>
    <row r="7" s="67" customFormat="1" ht="15.95" customHeight="1" spans="1:19">
      <c r="A7" s="71"/>
      <c r="B7" s="82"/>
      <c r="C7" s="71"/>
      <c r="D7" s="71"/>
      <c r="E7" s="71"/>
      <c r="F7" s="75"/>
      <c r="G7" s="617"/>
      <c r="H7" s="617"/>
      <c r="I7" s="617"/>
      <c r="J7" s="617"/>
      <c r="K7" s="617"/>
      <c r="L7" s="617"/>
      <c r="M7" s="617"/>
      <c r="N7" s="622"/>
      <c r="O7" s="622"/>
      <c r="P7" s="76"/>
      <c r="Q7" s="76"/>
      <c r="R7" s="203"/>
      <c r="S7" s="82"/>
    </row>
    <row r="8" s="67" customFormat="1" ht="15.95" customHeight="1" spans="1:20">
      <c r="A8" s="71"/>
      <c r="B8" s="82"/>
      <c r="C8" s="71"/>
      <c r="D8" s="71"/>
      <c r="E8" s="71"/>
      <c r="F8" s="75"/>
      <c r="G8" s="617"/>
      <c r="H8" s="617"/>
      <c r="I8" s="617"/>
      <c r="J8" s="617"/>
      <c r="K8" s="617"/>
      <c r="L8" s="617"/>
      <c r="M8" s="617"/>
      <c r="N8" s="622"/>
      <c r="O8" s="622"/>
      <c r="P8" s="76"/>
      <c r="Q8" s="76"/>
      <c r="R8" s="203"/>
      <c r="S8" s="82"/>
      <c r="T8" s="159"/>
    </row>
    <row r="9" s="67" customFormat="1" ht="15.95" customHeight="1" spans="1:19">
      <c r="A9" s="71"/>
      <c r="B9" s="82"/>
      <c r="C9" s="71"/>
      <c r="D9" s="71"/>
      <c r="E9" s="71"/>
      <c r="F9" s="75"/>
      <c r="G9" s="617"/>
      <c r="H9" s="617"/>
      <c r="I9" s="617"/>
      <c r="J9" s="617"/>
      <c r="K9" s="617"/>
      <c r="L9" s="617"/>
      <c r="M9" s="617"/>
      <c r="N9" s="622"/>
      <c r="O9" s="622"/>
      <c r="P9" s="76"/>
      <c r="Q9" s="76"/>
      <c r="R9" s="203"/>
      <c r="S9" s="82"/>
    </row>
    <row r="10" s="67" customFormat="1" ht="15.95" customHeight="1" spans="1:19">
      <c r="A10" s="71"/>
      <c r="B10" s="82"/>
      <c r="C10" s="71"/>
      <c r="D10" s="71"/>
      <c r="E10" s="71"/>
      <c r="F10" s="75"/>
      <c r="G10" s="617"/>
      <c r="H10" s="617"/>
      <c r="I10" s="617"/>
      <c r="J10" s="617"/>
      <c r="K10" s="617"/>
      <c r="L10" s="617"/>
      <c r="M10" s="617"/>
      <c r="N10" s="622"/>
      <c r="O10" s="622"/>
      <c r="P10" s="76"/>
      <c r="Q10" s="76"/>
      <c r="R10" s="203"/>
      <c r="S10" s="82"/>
    </row>
    <row r="11" s="67" customFormat="1" ht="15.95" customHeight="1" spans="1:19">
      <c r="A11" s="71"/>
      <c r="B11" s="82"/>
      <c r="C11" s="71"/>
      <c r="D11" s="71"/>
      <c r="E11" s="71"/>
      <c r="F11" s="75"/>
      <c r="G11" s="617"/>
      <c r="H11" s="617"/>
      <c r="I11" s="617"/>
      <c r="J11" s="617"/>
      <c r="K11" s="617"/>
      <c r="L11" s="617"/>
      <c r="M11" s="617"/>
      <c r="N11" s="622"/>
      <c r="O11" s="622"/>
      <c r="P11" s="76"/>
      <c r="Q11" s="76"/>
      <c r="R11" s="203"/>
      <c r="S11" s="82"/>
    </row>
    <row r="12" s="67" customFormat="1" ht="15.95" customHeight="1" spans="1:19">
      <c r="A12" s="71"/>
      <c r="B12" s="82"/>
      <c r="C12" s="71"/>
      <c r="D12" s="71"/>
      <c r="E12" s="71"/>
      <c r="F12" s="75"/>
      <c r="G12" s="617"/>
      <c r="H12" s="617"/>
      <c r="I12" s="617"/>
      <c r="J12" s="617"/>
      <c r="K12" s="617"/>
      <c r="L12" s="617"/>
      <c r="M12" s="617"/>
      <c r="N12" s="622"/>
      <c r="O12" s="622"/>
      <c r="P12" s="76"/>
      <c r="Q12" s="75"/>
      <c r="R12" s="75"/>
      <c r="S12" s="82"/>
    </row>
    <row r="13" s="67" customFormat="1" ht="15.95" customHeight="1" spans="1:19">
      <c r="A13" s="71"/>
      <c r="B13" s="82"/>
      <c r="C13" s="71"/>
      <c r="D13" s="71"/>
      <c r="E13" s="71"/>
      <c r="F13" s="75"/>
      <c r="G13" s="617"/>
      <c r="H13" s="617"/>
      <c r="I13" s="617"/>
      <c r="J13" s="617"/>
      <c r="K13" s="617"/>
      <c r="L13" s="617"/>
      <c r="M13" s="617"/>
      <c r="N13" s="622"/>
      <c r="O13" s="622"/>
      <c r="P13" s="76"/>
      <c r="Q13" s="75"/>
      <c r="R13" s="75"/>
      <c r="S13" s="82"/>
    </row>
    <row r="14" s="67" customFormat="1" ht="15.95" customHeight="1" spans="1:19">
      <c r="A14" s="71"/>
      <c r="B14" s="82"/>
      <c r="C14" s="71"/>
      <c r="D14" s="71"/>
      <c r="E14" s="71"/>
      <c r="F14" s="75"/>
      <c r="G14" s="617"/>
      <c r="H14" s="617"/>
      <c r="I14" s="617"/>
      <c r="J14" s="617"/>
      <c r="K14" s="617"/>
      <c r="L14" s="617"/>
      <c r="M14" s="617"/>
      <c r="N14" s="622"/>
      <c r="O14" s="622"/>
      <c r="P14" s="76"/>
      <c r="Q14" s="75"/>
      <c r="R14" s="75"/>
      <c r="S14" s="82"/>
    </row>
    <row r="15" s="67" customFormat="1" ht="15.95" customHeight="1" spans="1:19">
      <c r="A15" s="71"/>
      <c r="B15" s="82"/>
      <c r="C15" s="71"/>
      <c r="D15" s="71"/>
      <c r="E15" s="71"/>
      <c r="F15" s="75"/>
      <c r="G15" s="617"/>
      <c r="H15" s="617"/>
      <c r="I15" s="617"/>
      <c r="J15" s="617"/>
      <c r="K15" s="617"/>
      <c r="L15" s="617"/>
      <c r="M15" s="617"/>
      <c r="N15" s="622"/>
      <c r="O15" s="622"/>
      <c r="P15" s="76"/>
      <c r="Q15" s="75"/>
      <c r="R15" s="75"/>
      <c r="S15" s="82"/>
    </row>
    <row r="16" s="67" customFormat="1" ht="15.95" customHeight="1" spans="1:19">
      <c r="A16" s="71"/>
      <c r="B16" s="82"/>
      <c r="C16" s="71"/>
      <c r="D16" s="71"/>
      <c r="E16" s="71"/>
      <c r="F16" s="75"/>
      <c r="G16" s="617"/>
      <c r="H16" s="617"/>
      <c r="I16" s="617"/>
      <c r="J16" s="617"/>
      <c r="K16" s="617"/>
      <c r="L16" s="617"/>
      <c r="M16" s="617"/>
      <c r="N16" s="622"/>
      <c r="O16" s="622"/>
      <c r="P16" s="76"/>
      <c r="Q16" s="75"/>
      <c r="R16" s="75"/>
      <c r="S16" s="82"/>
    </row>
    <row r="17" s="67" customFormat="1" ht="15.95" customHeight="1" spans="1:19">
      <c r="A17" s="71"/>
      <c r="B17" s="82"/>
      <c r="C17" s="71"/>
      <c r="D17" s="74"/>
      <c r="E17" s="71"/>
      <c r="F17" s="75"/>
      <c r="G17" s="617"/>
      <c r="H17" s="617"/>
      <c r="I17" s="617"/>
      <c r="J17" s="617"/>
      <c r="K17" s="617"/>
      <c r="L17" s="617"/>
      <c r="M17" s="617"/>
      <c r="N17" s="622"/>
      <c r="O17" s="622"/>
      <c r="P17" s="623"/>
      <c r="Q17" s="75"/>
      <c r="R17" s="75"/>
      <c r="S17" s="82"/>
    </row>
    <row r="18" s="67" customFormat="1" ht="15.95" customHeight="1" spans="1:19">
      <c r="A18" s="71"/>
      <c r="B18" s="73"/>
      <c r="C18" s="71"/>
      <c r="D18" s="74"/>
      <c r="E18" s="71"/>
      <c r="F18" s="75"/>
      <c r="G18" s="617"/>
      <c r="H18" s="617"/>
      <c r="I18" s="617"/>
      <c r="J18" s="617"/>
      <c r="K18" s="617"/>
      <c r="L18" s="617"/>
      <c r="M18" s="617">
        <f t="shared" ref="M18:M25" si="0">SUM(G18:L18)-F18</f>
        <v>0</v>
      </c>
      <c r="N18" s="622"/>
      <c r="O18" s="622"/>
      <c r="P18" s="75"/>
      <c r="Q18" s="75"/>
      <c r="R18" s="75"/>
      <c r="S18" s="82"/>
    </row>
    <row r="19" s="67" customFormat="1" ht="15.95" customHeight="1" spans="1:19">
      <c r="A19" s="71"/>
      <c r="B19" s="73"/>
      <c r="C19" s="71"/>
      <c r="D19" s="74"/>
      <c r="E19" s="71"/>
      <c r="F19" s="75"/>
      <c r="G19" s="617"/>
      <c r="H19" s="617"/>
      <c r="I19" s="617"/>
      <c r="J19" s="617"/>
      <c r="K19" s="617"/>
      <c r="L19" s="617"/>
      <c r="M19" s="617">
        <f t="shared" si="0"/>
        <v>0</v>
      </c>
      <c r="N19" s="622"/>
      <c r="O19" s="622"/>
      <c r="P19" s="75"/>
      <c r="Q19" s="75"/>
      <c r="R19" s="75"/>
      <c r="S19" s="82"/>
    </row>
    <row r="20" s="67" customFormat="1" ht="15.95" customHeight="1" spans="1:19">
      <c r="A20" s="71"/>
      <c r="B20" s="73"/>
      <c r="C20" s="71"/>
      <c r="D20" s="74"/>
      <c r="E20" s="71"/>
      <c r="F20" s="75"/>
      <c r="G20" s="617"/>
      <c r="H20" s="617"/>
      <c r="I20" s="617"/>
      <c r="J20" s="617"/>
      <c r="K20" s="617"/>
      <c r="L20" s="617"/>
      <c r="M20" s="617">
        <f t="shared" si="0"/>
        <v>0</v>
      </c>
      <c r="N20" s="622"/>
      <c r="O20" s="622"/>
      <c r="P20" s="75"/>
      <c r="Q20" s="75"/>
      <c r="R20" s="75"/>
      <c r="S20" s="82"/>
    </row>
    <row r="21" s="67" customFormat="1" ht="15.95" customHeight="1" spans="1:19">
      <c r="A21" s="71"/>
      <c r="B21" s="73"/>
      <c r="C21" s="71"/>
      <c r="D21" s="74"/>
      <c r="E21" s="71"/>
      <c r="F21" s="75"/>
      <c r="G21" s="617"/>
      <c r="H21" s="617"/>
      <c r="I21" s="617"/>
      <c r="J21" s="617"/>
      <c r="K21" s="617"/>
      <c r="L21" s="617"/>
      <c r="M21" s="617">
        <f t="shared" si="0"/>
        <v>0</v>
      </c>
      <c r="N21" s="622"/>
      <c r="O21" s="622"/>
      <c r="P21" s="75"/>
      <c r="Q21" s="75"/>
      <c r="R21" s="75"/>
      <c r="S21" s="82"/>
    </row>
    <row r="22" s="67" customFormat="1" ht="15.95" customHeight="1" spans="1:19">
      <c r="A22" s="71"/>
      <c r="B22" s="73"/>
      <c r="C22" s="71"/>
      <c r="D22" s="74"/>
      <c r="E22" s="71"/>
      <c r="F22" s="75"/>
      <c r="G22" s="617"/>
      <c r="H22" s="617"/>
      <c r="I22" s="617"/>
      <c r="J22" s="617"/>
      <c r="K22" s="617"/>
      <c r="L22" s="617"/>
      <c r="M22" s="617">
        <f t="shared" si="0"/>
        <v>0</v>
      </c>
      <c r="N22" s="622"/>
      <c r="O22" s="622"/>
      <c r="P22" s="75"/>
      <c r="Q22" s="75"/>
      <c r="R22" s="75"/>
      <c r="S22" s="82"/>
    </row>
    <row r="23" s="67" customFormat="1" ht="15.95" customHeight="1" spans="1:19">
      <c r="A23" s="71"/>
      <c r="B23" s="73"/>
      <c r="C23" s="71"/>
      <c r="D23" s="74"/>
      <c r="E23" s="71"/>
      <c r="F23" s="75"/>
      <c r="G23" s="617"/>
      <c r="H23" s="617"/>
      <c r="I23" s="617"/>
      <c r="J23" s="617"/>
      <c r="K23" s="617"/>
      <c r="L23" s="617"/>
      <c r="M23" s="617">
        <f t="shared" si="0"/>
        <v>0</v>
      </c>
      <c r="N23" s="622"/>
      <c r="O23" s="622"/>
      <c r="P23" s="75"/>
      <c r="Q23" s="75"/>
      <c r="R23" s="75"/>
      <c r="S23" s="82"/>
    </row>
    <row r="24" s="67" customFormat="1" ht="15.95" customHeight="1" spans="1:19">
      <c r="A24" s="77" t="s">
        <v>497</v>
      </c>
      <c r="B24" s="78"/>
      <c r="C24" s="71"/>
      <c r="D24" s="74"/>
      <c r="E24" s="71"/>
      <c r="F24" s="75">
        <f>SUM(F6:F23)</f>
        <v>0</v>
      </c>
      <c r="G24" s="617">
        <f t="shared" ref="G24:Q24" si="1">SUM(G6:G23)</f>
        <v>0</v>
      </c>
      <c r="H24" s="617">
        <f t="shared" si="1"/>
        <v>0</v>
      </c>
      <c r="I24" s="617">
        <f t="shared" si="1"/>
        <v>0</v>
      </c>
      <c r="J24" s="617">
        <f t="shared" si="1"/>
        <v>0</v>
      </c>
      <c r="K24" s="617">
        <f t="shared" si="1"/>
        <v>0</v>
      </c>
      <c r="L24" s="617">
        <f t="shared" si="1"/>
        <v>0</v>
      </c>
      <c r="M24" s="617">
        <f t="shared" si="0"/>
        <v>0</v>
      </c>
      <c r="N24" s="622">
        <f t="shared" si="1"/>
        <v>0</v>
      </c>
      <c r="O24" s="622"/>
      <c r="P24" s="75">
        <f t="shared" si="1"/>
        <v>0</v>
      </c>
      <c r="Q24" s="75">
        <f t="shared" si="1"/>
        <v>0</v>
      </c>
      <c r="R24" s="203" t="str">
        <f t="shared" ref="R24" si="2">IF(P24=0,"",(Q24-P24)/P24*100)</f>
        <v/>
      </c>
      <c r="S24" s="82"/>
    </row>
    <row r="25" s="67" customFormat="1" ht="15.95" customHeight="1" spans="1:19">
      <c r="A25" s="77" t="s">
        <v>498</v>
      </c>
      <c r="B25" s="78"/>
      <c r="C25" s="71"/>
      <c r="D25" s="74"/>
      <c r="E25" s="71"/>
      <c r="F25" s="75"/>
      <c r="G25" s="617"/>
      <c r="H25" s="617"/>
      <c r="I25" s="617"/>
      <c r="J25" s="617"/>
      <c r="K25" s="617"/>
      <c r="L25" s="617"/>
      <c r="M25" s="617">
        <f t="shared" si="0"/>
        <v>0</v>
      </c>
      <c r="N25" s="622"/>
      <c r="O25" s="622"/>
      <c r="P25" s="75">
        <f>F25</f>
        <v>0</v>
      </c>
      <c r="Q25" s="75"/>
      <c r="R25" s="75"/>
      <c r="S25" s="82"/>
    </row>
    <row r="26" s="67" customFormat="1" ht="15.95" customHeight="1" spans="1:19">
      <c r="A26" s="77" t="s">
        <v>499</v>
      </c>
      <c r="B26" s="78"/>
      <c r="C26" s="71"/>
      <c r="D26" s="74"/>
      <c r="E26" s="71"/>
      <c r="F26" s="75"/>
      <c r="G26" s="617"/>
      <c r="H26" s="617"/>
      <c r="I26" s="617"/>
      <c r="J26" s="617"/>
      <c r="K26" s="617"/>
      <c r="L26" s="617"/>
      <c r="M26" s="617"/>
      <c r="N26" s="622"/>
      <c r="O26" s="622"/>
      <c r="P26" s="75"/>
      <c r="Q26" s="75"/>
      <c r="R26" s="75"/>
      <c r="S26" s="82"/>
    </row>
    <row r="27" s="67" customFormat="1" ht="15.95" customHeight="1" spans="1:19">
      <c r="A27" s="77" t="s">
        <v>500</v>
      </c>
      <c r="B27" s="78"/>
      <c r="C27" s="82"/>
      <c r="D27" s="74"/>
      <c r="E27" s="82"/>
      <c r="F27" s="75">
        <f>F24-F25-F26</f>
        <v>0</v>
      </c>
      <c r="G27" s="617">
        <f t="shared" ref="G27:Q27" si="3">G24-G25-G26</f>
        <v>0</v>
      </c>
      <c r="H27" s="617">
        <f t="shared" si="3"/>
        <v>0</v>
      </c>
      <c r="I27" s="617">
        <f t="shared" si="3"/>
        <v>0</v>
      </c>
      <c r="J27" s="617">
        <f t="shared" si="3"/>
        <v>0</v>
      </c>
      <c r="K27" s="617">
        <f t="shared" si="3"/>
        <v>0</v>
      </c>
      <c r="L27" s="617">
        <f t="shared" si="3"/>
        <v>0</v>
      </c>
      <c r="M27" s="617">
        <f t="shared" si="3"/>
        <v>0</v>
      </c>
      <c r="N27" s="622">
        <f t="shared" si="3"/>
        <v>0</v>
      </c>
      <c r="O27" s="622"/>
      <c r="P27" s="75">
        <f t="shared" si="3"/>
        <v>0</v>
      </c>
      <c r="Q27" s="75">
        <f t="shared" si="3"/>
        <v>0</v>
      </c>
      <c r="R27" s="203" t="str">
        <f t="shared" ref="R27" si="4">IF(P27=0,"",(Q27-P27)/P27*100)</f>
        <v/>
      </c>
      <c r="S27" s="82"/>
    </row>
    <row r="28" s="67" customFormat="1" ht="15.95" customHeight="1" spans="1:16">
      <c r="A28" s="79" t="str">
        <f>封面!D11&amp;封面!G11</f>
        <v>填表人：魏延辉</v>
      </c>
      <c r="D28" s="68"/>
      <c r="H28" s="150"/>
      <c r="I28" s="150"/>
      <c r="J28" s="150"/>
      <c r="K28" s="150"/>
      <c r="L28" s="150"/>
      <c r="M28" s="150"/>
      <c r="N28" s="624"/>
      <c r="O28" s="624"/>
      <c r="P28" s="70" t="str">
        <f>"评估人员："&amp;封面!G20</f>
        <v>评估人员：</v>
      </c>
    </row>
    <row r="29" s="67" customFormat="1" ht="15.95" customHeight="1" spans="1:15">
      <c r="A29" s="79" t="str">
        <f>CONCATENATE(封面!D13,封面!F13,封面!G13,封面!H13,封面!I13,封面!J13,封面!K13)</f>
        <v>填表日期：2021年3月31日</v>
      </c>
      <c r="D29" s="68"/>
      <c r="G29" s="150"/>
      <c r="H29" s="150"/>
      <c r="I29" s="150"/>
      <c r="J29" s="150"/>
      <c r="K29" s="150"/>
      <c r="L29" s="150"/>
      <c r="M29" s="150"/>
      <c r="N29" s="624"/>
      <c r="O29" s="624"/>
    </row>
    <row r="30" customHeight="1" spans="2:3">
      <c r="B30" s="513" t="s">
        <v>520</v>
      </c>
      <c r="C30" s="514" t="s">
        <v>502</v>
      </c>
    </row>
    <row r="31" customHeight="1" spans="2:3">
      <c r="B31" s="31" t="s">
        <v>521</v>
      </c>
      <c r="C31" s="13" t="s">
        <v>522</v>
      </c>
    </row>
    <row r="32" customHeight="1" spans="3:7">
      <c r="C32" s="13" t="s">
        <v>523</v>
      </c>
      <c r="G32" s="618"/>
    </row>
    <row r="33" customHeight="1" spans="3:7">
      <c r="C33" s="13" t="s">
        <v>524</v>
      </c>
      <c r="G33" s="618"/>
    </row>
    <row r="34" customHeight="1" spans="3:3">
      <c r="C34" s="13" t="s">
        <v>525</v>
      </c>
    </row>
    <row r="35" customHeight="1" spans="16:16">
      <c r="P35" s="13">
        <v>7636284.51</v>
      </c>
    </row>
    <row r="36" customHeight="1" spans="16:16">
      <c r="P36" s="86">
        <f>P27-P35</f>
        <v>-7636284.51</v>
      </c>
    </row>
    <row r="38" customHeight="1" spans="2:3">
      <c r="B38" s="514" t="s">
        <v>526</v>
      </c>
      <c r="C38" s="514" t="s">
        <v>527</v>
      </c>
    </row>
  </sheetData>
  <mergeCells count="8">
    <mergeCell ref="A2:S2"/>
    <mergeCell ref="A3:S3"/>
    <mergeCell ref="A24:B24"/>
    <mergeCell ref="A25:B25"/>
    <mergeCell ref="A26:B26"/>
    <mergeCell ref="A27:B27"/>
    <mergeCell ref="M4:M5"/>
    <mergeCell ref="N4:N5"/>
  </mergeCells>
  <hyperlinks>
    <hyperlink ref="A1" location="索引目录!D17" display="返回索引页"/>
    <hyperlink ref="B1" location="流动汇总!B13" display="返回 "/>
  </hyperlinks>
  <printOptions horizontalCentered="1"/>
  <pageMargins left="0.590551181102362" right="0.590551181102362" top="0.78740157480315" bottom="0.78740157480315" header="1.09" footer="0.590551181102362"/>
  <pageSetup paperSize="9" firstPageNumber="4294963191" fitToHeight="0" orientation="landscape" useFirstPageNumber="1"/>
  <headerFooter alignWithMargins="0">
    <oddHeader>&amp;R&amp;"-,常规"&amp;9表3-8
共&amp;N页第&amp;P页</oddHead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5"/>
    <pageSetUpPr fitToPage="1"/>
  </sheetPr>
  <dimension ref="A1:G29"/>
  <sheetViews>
    <sheetView workbookViewId="0">
      <selection activeCell="E17" sqref="E17"/>
    </sheetView>
  </sheetViews>
  <sheetFormatPr defaultColWidth="9" defaultRowHeight="15.75" customHeight="1" outlineLevelCol="6"/>
  <cols>
    <col min="1" max="1" width="9.625" style="13" customWidth="1"/>
    <col min="2" max="2" width="24.625" style="13" customWidth="1"/>
    <col min="3" max="3" width="19.125" style="13" hidden="1" customWidth="1" outlineLevel="1"/>
    <col min="4" max="4" width="24.625" style="13" customWidth="1" collapsed="1"/>
    <col min="5" max="6" width="24.625" style="13" customWidth="1"/>
    <col min="7" max="7" width="15.875" style="13" customWidth="1"/>
    <col min="8" max="16384" width="9" style="13"/>
  </cols>
  <sheetData>
    <row r="1" spans="1:7">
      <c r="A1" s="14" t="s">
        <v>284</v>
      </c>
      <c r="B1" s="15" t="s">
        <v>361</v>
      </c>
      <c r="C1" s="16"/>
      <c r="D1" s="16"/>
      <c r="E1" s="16"/>
      <c r="F1" s="16"/>
      <c r="G1" s="16"/>
    </row>
    <row r="2" s="11" customFormat="1" ht="30" customHeight="1" spans="1:7">
      <c r="A2" s="17" t="s">
        <v>528</v>
      </c>
      <c r="B2" s="18"/>
      <c r="C2" s="18"/>
      <c r="D2" s="18"/>
      <c r="E2" s="18"/>
      <c r="F2" s="18"/>
      <c r="G2" s="18"/>
    </row>
    <row r="3" s="67" customFormat="1" ht="15.95" customHeight="1" spans="1:7">
      <c r="A3" s="69" t="str">
        <f>CONCATENATE(封面!D9,封面!F9,封面!G9,封面!H9,封面!I9,封面!J9,封面!K9)</f>
        <v>评估基准日：2021年3月31日</v>
      </c>
      <c r="B3" s="69"/>
      <c r="C3" s="69"/>
      <c r="D3" s="69"/>
      <c r="E3" s="69"/>
      <c r="F3" s="69"/>
      <c r="G3" s="69"/>
    </row>
    <row r="4" s="67" customFormat="1" ht="15.95" customHeight="1" spans="1:7">
      <c r="A4" s="70" t="str">
        <f>封面!D7&amp;封面!F7</f>
        <v>产权持有人：黑龙江省机场管理集团有限公司漠河机场分公司</v>
      </c>
      <c r="G4" s="87" t="s">
        <v>286</v>
      </c>
    </row>
    <row r="5" s="68" customFormat="1" ht="15.95" customHeight="1" spans="1:7">
      <c r="A5" s="88" t="s">
        <v>419</v>
      </c>
      <c r="B5" s="88" t="s">
        <v>363</v>
      </c>
      <c r="C5" s="88" t="s">
        <v>364</v>
      </c>
      <c r="D5" s="88" t="s">
        <v>366</v>
      </c>
      <c r="E5" s="88" t="s">
        <v>367</v>
      </c>
      <c r="F5" s="89" t="s">
        <v>368</v>
      </c>
      <c r="G5" s="88" t="s">
        <v>369</v>
      </c>
    </row>
    <row r="6" s="67" customFormat="1" ht="15.95" customHeight="1" spans="1:7">
      <c r="A6" s="88" t="s">
        <v>529</v>
      </c>
      <c r="B6" s="85" t="s">
        <v>67</v>
      </c>
      <c r="C6" s="75">
        <f>'材料采购（在途物资）'!F27</f>
        <v>0</v>
      </c>
      <c r="D6" s="75">
        <f>'材料采购（在途物资）'!J27</f>
        <v>0</v>
      </c>
      <c r="E6" s="75">
        <f>'材料采购（在途物资）'!M27</f>
        <v>0</v>
      </c>
      <c r="F6" s="75">
        <f>E6-D6</f>
        <v>0</v>
      </c>
      <c r="G6" s="90" t="str">
        <f t="shared" ref="G6:G13" si="0">IF(D6=0,"",F6/D6*100)</f>
        <v/>
      </c>
    </row>
    <row r="7" s="67" customFormat="1" ht="15.95" customHeight="1" spans="1:7">
      <c r="A7" s="88" t="s">
        <v>530</v>
      </c>
      <c r="B7" s="612" t="s">
        <v>68</v>
      </c>
      <c r="C7" s="75" t="e">
        <f>原材料!#REF!</f>
        <v>#REF!</v>
      </c>
      <c r="D7" s="75">
        <f>原材料!J8</f>
        <v>0</v>
      </c>
      <c r="E7" s="75">
        <f>原材料!M8</f>
        <v>0</v>
      </c>
      <c r="F7" s="75">
        <f>E7-D7</f>
        <v>0</v>
      </c>
      <c r="G7" s="90" t="str">
        <f t="shared" si="0"/>
        <v/>
      </c>
    </row>
    <row r="8" s="67" customFormat="1" ht="15.95" customHeight="1" spans="1:7">
      <c r="A8" s="88" t="s">
        <v>531</v>
      </c>
      <c r="B8" s="612" t="s">
        <v>69</v>
      </c>
      <c r="C8" s="75">
        <f>在库周转材料!F26</f>
        <v>0</v>
      </c>
      <c r="D8" s="75">
        <f>在库周转材料!J96</f>
        <v>0</v>
      </c>
      <c r="E8" s="75">
        <f>在库周转材料!M96</f>
        <v>0</v>
      </c>
      <c r="F8" s="75">
        <f t="shared" ref="F8:F13" si="1">E8-D8</f>
        <v>0</v>
      </c>
      <c r="G8" s="90" t="str">
        <f t="shared" si="0"/>
        <v/>
      </c>
    </row>
    <row r="9" s="67" customFormat="1" ht="15.95" customHeight="1" spans="1:7">
      <c r="A9" s="88" t="s">
        <v>532</v>
      </c>
      <c r="B9" s="612" t="s">
        <v>72</v>
      </c>
      <c r="C9" s="75">
        <f>委托加工物资!G27</f>
        <v>0</v>
      </c>
      <c r="D9" s="75">
        <f>委托加工物资!K27</f>
        <v>0</v>
      </c>
      <c r="E9" s="75">
        <f>委托加工物资!N27</f>
        <v>0</v>
      </c>
      <c r="F9" s="75">
        <f t="shared" si="1"/>
        <v>0</v>
      </c>
      <c r="G9" s="90" t="str">
        <f t="shared" si="0"/>
        <v/>
      </c>
    </row>
    <row r="10" s="67" customFormat="1" ht="15.95" customHeight="1" spans="1:7">
      <c r="A10" s="88" t="s">
        <v>533</v>
      </c>
      <c r="B10" s="612" t="s">
        <v>74</v>
      </c>
      <c r="C10" s="75">
        <f>'产成品（库存商品）'!F29</f>
        <v>0</v>
      </c>
      <c r="D10" s="75">
        <f>'产成品（库存商品）'!J29</f>
        <v>0</v>
      </c>
      <c r="E10" s="75">
        <f>'产成品（库存商品）'!M29</f>
        <v>0</v>
      </c>
      <c r="F10" s="75">
        <f t="shared" si="1"/>
        <v>0</v>
      </c>
      <c r="G10" s="90" t="str">
        <f t="shared" si="0"/>
        <v/>
      </c>
    </row>
    <row r="11" s="67" customFormat="1" ht="15.95" customHeight="1" spans="1:7">
      <c r="A11" s="88" t="s">
        <v>534</v>
      </c>
      <c r="B11" s="612" t="s">
        <v>76</v>
      </c>
      <c r="C11" s="75">
        <f>'在产品（自制半成品）'!F28</f>
        <v>0</v>
      </c>
      <c r="D11" s="75">
        <f>'在产品（自制半成品）'!J28</f>
        <v>0</v>
      </c>
      <c r="E11" s="75">
        <f>'在产品（自制半成品）'!M28</f>
        <v>0</v>
      </c>
      <c r="F11" s="75">
        <f t="shared" si="1"/>
        <v>0</v>
      </c>
      <c r="G11" s="90" t="str">
        <f t="shared" si="0"/>
        <v/>
      </c>
    </row>
    <row r="12" s="67" customFormat="1" ht="15.95" customHeight="1" spans="1:7">
      <c r="A12" s="88" t="s">
        <v>535</v>
      </c>
      <c r="B12" s="612" t="s">
        <v>78</v>
      </c>
      <c r="C12" s="75">
        <f>发出商品!G27</f>
        <v>0</v>
      </c>
      <c r="D12" s="75">
        <f>发出商品!K27</f>
        <v>0</v>
      </c>
      <c r="E12" s="75">
        <f>发出商品!N27</f>
        <v>0</v>
      </c>
      <c r="F12" s="75">
        <f t="shared" si="1"/>
        <v>0</v>
      </c>
      <c r="G12" s="90" t="str">
        <f t="shared" si="0"/>
        <v/>
      </c>
    </row>
    <row r="13" s="67" customFormat="1" ht="15.95" customHeight="1" spans="1:7">
      <c r="A13" s="88" t="s">
        <v>536</v>
      </c>
      <c r="B13" s="612" t="s">
        <v>80</v>
      </c>
      <c r="C13" s="75">
        <f>在用周转材料!G27</f>
        <v>0</v>
      </c>
      <c r="D13" s="75">
        <f>在用周转材料!J27</f>
        <v>0</v>
      </c>
      <c r="E13" s="75">
        <f>在用周转材料!N27</f>
        <v>0</v>
      </c>
      <c r="F13" s="75">
        <f t="shared" si="1"/>
        <v>0</v>
      </c>
      <c r="G13" s="90" t="str">
        <f t="shared" si="0"/>
        <v/>
      </c>
    </row>
    <row r="14" s="159" customFormat="1" ht="15.95" customHeight="1" spans="1:7">
      <c r="A14" s="613"/>
      <c r="B14" s="85"/>
      <c r="C14" s="201"/>
      <c r="D14" s="201"/>
      <c r="E14" s="201"/>
      <c r="F14" s="201"/>
      <c r="G14" s="614"/>
    </row>
    <row r="15" s="67" customFormat="1" ht="15.95" customHeight="1" spans="1:7">
      <c r="A15" s="88"/>
      <c r="B15" s="82"/>
      <c r="C15" s="75"/>
      <c r="D15" s="75"/>
      <c r="E15" s="75"/>
      <c r="F15" s="75"/>
      <c r="G15" s="90"/>
    </row>
    <row r="16" s="67" customFormat="1" ht="15.95" customHeight="1" spans="1:7">
      <c r="A16" s="88"/>
      <c r="B16" s="82"/>
      <c r="C16" s="75"/>
      <c r="D16" s="75"/>
      <c r="E16" s="75"/>
      <c r="F16" s="75"/>
      <c r="G16" s="90"/>
    </row>
    <row r="17" s="67" customFormat="1" ht="15.95" customHeight="1" spans="1:7">
      <c r="A17" s="71"/>
      <c r="B17" s="82"/>
      <c r="C17" s="75"/>
      <c r="D17" s="75"/>
      <c r="E17" s="75"/>
      <c r="F17" s="75"/>
      <c r="G17" s="90"/>
    </row>
    <row r="18" s="67" customFormat="1" ht="15.95" customHeight="1" spans="1:7">
      <c r="A18" s="71"/>
      <c r="B18" s="82"/>
      <c r="C18" s="75"/>
      <c r="D18" s="75"/>
      <c r="E18" s="75"/>
      <c r="F18" s="75"/>
      <c r="G18" s="90"/>
    </row>
    <row r="19" s="67" customFormat="1" ht="15.95" customHeight="1" spans="1:7">
      <c r="A19" s="71"/>
      <c r="B19" s="82"/>
      <c r="C19" s="75"/>
      <c r="D19" s="75"/>
      <c r="E19" s="75"/>
      <c r="F19" s="75"/>
      <c r="G19" s="90"/>
    </row>
    <row r="20" s="67" customFormat="1" ht="15.95" customHeight="1" spans="1:7">
      <c r="A20" s="71"/>
      <c r="B20" s="82"/>
      <c r="C20" s="75"/>
      <c r="D20" s="75"/>
      <c r="E20" s="75"/>
      <c r="F20" s="75"/>
      <c r="G20" s="90"/>
    </row>
    <row r="21" s="67" customFormat="1" ht="15.95" customHeight="1" spans="1:7">
      <c r="A21" s="71"/>
      <c r="B21" s="82"/>
      <c r="C21" s="75"/>
      <c r="D21" s="75"/>
      <c r="E21" s="75"/>
      <c r="F21" s="75"/>
      <c r="G21" s="90"/>
    </row>
    <row r="22" s="67" customFormat="1" ht="15.95" customHeight="1" spans="1:7">
      <c r="A22" s="71"/>
      <c r="B22" s="82"/>
      <c r="C22" s="75"/>
      <c r="D22" s="75"/>
      <c r="E22" s="75"/>
      <c r="F22" s="75"/>
      <c r="G22" s="90"/>
    </row>
    <row r="23" s="67" customFormat="1" ht="15.95" customHeight="1" spans="1:7">
      <c r="A23" s="71"/>
      <c r="B23" s="82"/>
      <c r="C23" s="75"/>
      <c r="D23" s="75"/>
      <c r="E23" s="75"/>
      <c r="F23" s="75"/>
      <c r="G23" s="90"/>
    </row>
    <row r="24" s="67" customFormat="1" ht="15.95" customHeight="1" spans="1:7">
      <c r="A24" s="71"/>
      <c r="B24" s="82"/>
      <c r="C24" s="75"/>
      <c r="D24" s="75"/>
      <c r="E24" s="75"/>
      <c r="F24" s="75"/>
      <c r="G24" s="90"/>
    </row>
    <row r="25" s="67" customFormat="1" ht="15.95" customHeight="1" spans="1:7">
      <c r="A25" s="88" t="s">
        <v>434</v>
      </c>
      <c r="B25" s="88" t="s">
        <v>537</v>
      </c>
      <c r="C25" s="75" t="e">
        <f>SUM(C6:C24)</f>
        <v>#REF!</v>
      </c>
      <c r="D25" s="75">
        <f>SUM(D6:D24)</f>
        <v>0</v>
      </c>
      <c r="E25" s="75">
        <f>SUM(E6:E24)</f>
        <v>0</v>
      </c>
      <c r="F25" s="75">
        <f>SUM(F6:F24)</f>
        <v>0</v>
      </c>
      <c r="G25" s="90" t="str">
        <f>IF(D25=0,"",F25/D25*100)</f>
        <v/>
      </c>
    </row>
    <row r="26" s="67" customFormat="1" ht="15.95" customHeight="1" spans="1:7">
      <c r="A26" s="88" t="s">
        <v>434</v>
      </c>
      <c r="B26" s="88" t="s">
        <v>538</v>
      </c>
      <c r="C26" s="75"/>
      <c r="D26" s="75">
        <f>C26</f>
        <v>0</v>
      </c>
      <c r="E26" s="75">
        <v>0</v>
      </c>
      <c r="F26" s="75">
        <f>E26-D26</f>
        <v>0</v>
      </c>
      <c r="G26" s="90" t="str">
        <f>IF(D26=0,"",F26/D26*100)</f>
        <v/>
      </c>
    </row>
    <row r="27" s="67" customFormat="1" ht="15.95" customHeight="1" spans="1:7">
      <c r="A27" s="88" t="s">
        <v>434</v>
      </c>
      <c r="B27" s="88" t="s">
        <v>539</v>
      </c>
      <c r="C27" s="75" t="e">
        <f>C25-C26</f>
        <v>#REF!</v>
      </c>
      <c r="D27" s="75">
        <f>D25-D26</f>
        <v>0</v>
      </c>
      <c r="E27" s="75">
        <f>E25-E26</f>
        <v>0</v>
      </c>
      <c r="F27" s="75">
        <f>F25-F26</f>
        <v>0</v>
      </c>
      <c r="G27" s="90" t="str">
        <f>IF(D27=0,"",F27/D27*100)</f>
        <v/>
      </c>
    </row>
    <row r="28" s="67" customFormat="1" ht="15.95" customHeight="1" spans="1:5">
      <c r="A28" s="79" t="str">
        <f>封面!D11&amp;封面!G11</f>
        <v>填表人：魏延辉</v>
      </c>
      <c r="E28" s="67" t="str">
        <f>"评估人员："&amp;封面!G20</f>
        <v>评估人员：</v>
      </c>
    </row>
    <row r="29" s="67" customFormat="1" ht="15.95" customHeight="1" spans="1:1">
      <c r="A29" s="79" t="str">
        <f>CONCATENATE(封面!D13,封面!F13,封面!G13,封面!H13,封面!I13,封面!J13,封面!K13)</f>
        <v>填表日期：2021年3月31日</v>
      </c>
    </row>
  </sheetData>
  <mergeCells count="2">
    <mergeCell ref="A2:G2"/>
    <mergeCell ref="A3:G3"/>
  </mergeCells>
  <hyperlinks>
    <hyperlink ref="A1" location="索引目录!D18" display="返回索引页"/>
    <hyperlink ref="B7" location="原材料!A1" display="原材料"/>
    <hyperlink ref="B6" location="'材料采购（在途物资）'!A1" display="材料采购（在途物资）"/>
    <hyperlink ref="B8" location="在库周转材料!B1" display="在库周转材料"/>
    <hyperlink ref="B9" location="委托加工物资!B1" display="委托加工物资"/>
    <hyperlink ref="B10" location="'产成品（库存商品）'!A1" display="产成品（库存商品）"/>
    <hyperlink ref="B11" location="'在产品（自制半成品）'!A1" display="在产品（自制半成品）"/>
    <hyperlink ref="B1" location="流动汇总!B14" display="返回"/>
    <hyperlink ref="B12" location="发出商品!B1" display="发出商品"/>
    <hyperlink ref="B13" location="在用周转材料!B1" display="在用周转材料"/>
  </hyperlinks>
  <printOptions horizontalCentered="1"/>
  <pageMargins left="0.590551181102362" right="0.590551181102362" top="0.78740157480315" bottom="0.78740157480315" header="1.06299212598425" footer="0.590551181102362"/>
  <pageSetup paperSize="9" firstPageNumber="4294963191" fitToHeight="0" orientation="landscape" useFirstPageNumber="1"/>
  <headerFooter alignWithMargins="0">
    <oddHeader>&amp;R&amp;"-,常规"&amp;9表3-9
共&amp;N页第&amp;P页</oddHead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workbookViewId="0">
      <selection activeCell="A3" sqref="A3:O3"/>
    </sheetView>
  </sheetViews>
  <sheetFormatPr defaultColWidth="9" defaultRowHeight="15.75" customHeight="1"/>
  <cols>
    <col min="1" max="1" width="5.5" style="13" customWidth="1"/>
    <col min="2" max="2" width="20.25" style="13" customWidth="1"/>
    <col min="3" max="3" width="5.375" style="13" customWidth="1"/>
    <col min="4" max="4" width="9.625" style="13" hidden="1" customWidth="1" outlineLevel="1"/>
    <col min="5" max="5" width="7.625" style="13" hidden="1" customWidth="1" outlineLevel="1"/>
    <col min="6" max="6" width="13.125" style="13" hidden="1" customWidth="1" outlineLevel="1"/>
    <col min="7" max="7" width="12" style="13" hidden="1" customWidth="1" outlineLevel="1"/>
    <col min="8" max="8" width="10.875" style="13" customWidth="1" collapsed="1"/>
    <col min="9" max="9" width="10.375" style="13" customWidth="1"/>
    <col min="10" max="10" width="14.375" style="13" customWidth="1"/>
    <col min="11" max="11" width="9.625" style="13" customWidth="1"/>
    <col min="12" max="12" width="8.625" style="13" customWidth="1"/>
    <col min="13" max="13" width="14.375" style="13" customWidth="1"/>
    <col min="14" max="14" width="8.25" style="13" customWidth="1"/>
    <col min="15" max="15" width="13.75" style="13" customWidth="1"/>
    <col min="16" max="16384" width="9" style="13"/>
  </cols>
  <sheetData>
    <row r="1" spans="1:15">
      <c r="A1" s="94" t="s">
        <v>284</v>
      </c>
      <c r="B1" s="15" t="s">
        <v>361</v>
      </c>
      <c r="C1" s="16"/>
      <c r="D1" s="16"/>
      <c r="E1" s="16"/>
      <c r="F1" s="16"/>
      <c r="G1" s="16"/>
      <c r="H1" s="16"/>
      <c r="I1" s="16"/>
      <c r="J1" s="16"/>
      <c r="K1" s="16"/>
      <c r="L1" s="16"/>
      <c r="M1" s="16"/>
      <c r="N1" s="16"/>
      <c r="O1" s="16"/>
    </row>
    <row r="2" s="11" customFormat="1" ht="30" customHeight="1" spans="1:15">
      <c r="A2" s="17" t="s">
        <v>540</v>
      </c>
      <c r="B2" s="18"/>
      <c r="C2" s="18"/>
      <c r="D2" s="18"/>
      <c r="E2" s="18"/>
      <c r="F2" s="18"/>
      <c r="G2" s="18"/>
      <c r="H2" s="18"/>
      <c r="I2" s="18"/>
      <c r="J2" s="18"/>
      <c r="K2" s="18"/>
      <c r="L2" s="18"/>
      <c r="M2" s="18"/>
      <c r="N2" s="18"/>
      <c r="O2" s="18"/>
    </row>
    <row r="3" ht="14.1" customHeight="1" spans="1:15">
      <c r="A3" s="19" t="str">
        <f>CONCATENATE(封面!D9,封面!F9,封面!G9,封面!H9,封面!I9,封面!J9,封面!K9)</f>
        <v>评估基准日：2021年3月31日</v>
      </c>
      <c r="B3" s="19"/>
      <c r="C3" s="19"/>
      <c r="D3" s="19"/>
      <c r="E3" s="19"/>
      <c r="F3" s="19"/>
      <c r="G3" s="19"/>
      <c r="H3" s="19"/>
      <c r="I3" s="19"/>
      <c r="J3" s="30"/>
      <c r="K3" s="30"/>
      <c r="L3" s="30"/>
      <c r="M3" s="30"/>
      <c r="N3" s="30"/>
      <c r="O3" s="30"/>
    </row>
    <row r="4" customHeight="1" spans="1:15">
      <c r="A4" s="20" t="str">
        <f>封面!D7&amp;封面!F7</f>
        <v>产权持有人：黑龙江省机场管理集团有限公司漠河机场分公司</v>
      </c>
      <c r="O4" s="31" t="s">
        <v>286</v>
      </c>
    </row>
    <row r="5" s="12" customFormat="1" customHeight="1" spans="1:15">
      <c r="A5" s="21" t="s">
        <v>351</v>
      </c>
      <c r="B5" s="21" t="s">
        <v>541</v>
      </c>
      <c r="C5" s="133" t="s">
        <v>542</v>
      </c>
      <c r="D5" s="21" t="s">
        <v>364</v>
      </c>
      <c r="E5" s="21"/>
      <c r="F5" s="21"/>
      <c r="G5" s="36" t="s">
        <v>442</v>
      </c>
      <c r="H5" s="27" t="s">
        <v>366</v>
      </c>
      <c r="I5" s="119"/>
      <c r="J5" s="45"/>
      <c r="K5" s="27" t="s">
        <v>367</v>
      </c>
      <c r="L5" s="119"/>
      <c r="M5" s="45"/>
      <c r="N5" s="21" t="s">
        <v>387</v>
      </c>
      <c r="O5" s="21" t="s">
        <v>450</v>
      </c>
    </row>
    <row r="6" s="12" customFormat="1" customHeight="1" spans="1:15">
      <c r="A6" s="23"/>
      <c r="B6" s="23"/>
      <c r="C6" s="543"/>
      <c r="D6" s="21" t="s">
        <v>543</v>
      </c>
      <c r="E6" s="21" t="s">
        <v>544</v>
      </c>
      <c r="F6" s="21" t="s">
        <v>322</v>
      </c>
      <c r="G6" s="37"/>
      <c r="H6" s="21" t="s">
        <v>543</v>
      </c>
      <c r="I6" s="21" t="s">
        <v>544</v>
      </c>
      <c r="J6" s="21" t="s">
        <v>322</v>
      </c>
      <c r="K6" s="133" t="s">
        <v>545</v>
      </c>
      <c r="L6" s="21" t="s">
        <v>544</v>
      </c>
      <c r="M6" s="21" t="s">
        <v>322</v>
      </c>
      <c r="N6" s="23"/>
      <c r="O6" s="23"/>
    </row>
    <row r="7" customHeight="1" spans="1:15">
      <c r="A7" s="51"/>
      <c r="B7" s="122"/>
      <c r="C7" s="544"/>
      <c r="D7" s="545"/>
      <c r="E7" s="26" t="str">
        <f>IF(D7=0,"",F7/D7)</f>
        <v/>
      </c>
      <c r="F7" s="546"/>
      <c r="G7" s="546"/>
      <c r="H7" s="546"/>
      <c r="I7" s="546"/>
      <c r="J7" s="26"/>
      <c r="K7" s="48"/>
      <c r="L7" s="26"/>
      <c r="M7" s="26"/>
      <c r="N7" s="26" t="str">
        <f>IF(J7=0,"",(M7-J7)/J7*100)</f>
        <v/>
      </c>
      <c r="O7" s="32"/>
    </row>
    <row r="8" customHeight="1" spans="1:15">
      <c r="A8" s="51"/>
      <c r="B8" s="122"/>
      <c r="C8" s="544"/>
      <c r="D8" s="545"/>
      <c r="E8" s="26" t="str">
        <f t="shared" ref="E8:E25" si="0">IF(D8=0,"",F8/D8)</f>
        <v/>
      </c>
      <c r="F8" s="546"/>
      <c r="G8" s="546"/>
      <c r="H8" s="546"/>
      <c r="I8" s="546"/>
      <c r="J8" s="26"/>
      <c r="K8" s="48"/>
      <c r="L8" s="26"/>
      <c r="M8" s="26"/>
      <c r="N8" s="26" t="str">
        <f t="shared" ref="N8:N25" si="1">IF(J8=0,"",(M8-J8)/J8*100)</f>
        <v/>
      </c>
      <c r="O8" s="32"/>
    </row>
    <row r="9" customHeight="1" spans="1:15">
      <c r="A9" s="51"/>
      <c r="B9" s="122"/>
      <c r="C9" s="544"/>
      <c r="D9" s="545"/>
      <c r="E9" s="26" t="str">
        <f t="shared" si="0"/>
        <v/>
      </c>
      <c r="F9" s="546"/>
      <c r="G9" s="546"/>
      <c r="H9" s="546"/>
      <c r="I9" s="546"/>
      <c r="J9" s="26"/>
      <c r="K9" s="48"/>
      <c r="L9" s="26"/>
      <c r="M9" s="26"/>
      <c r="N9" s="26" t="str">
        <f t="shared" si="1"/>
        <v/>
      </c>
      <c r="O9" s="32"/>
    </row>
    <row r="10" customHeight="1" spans="1:15">
      <c r="A10" s="51"/>
      <c r="B10" s="122"/>
      <c r="C10" s="544"/>
      <c r="D10" s="545"/>
      <c r="E10" s="26" t="str">
        <f t="shared" si="0"/>
        <v/>
      </c>
      <c r="F10" s="546"/>
      <c r="G10" s="546"/>
      <c r="H10" s="546"/>
      <c r="I10" s="546"/>
      <c r="J10" s="26"/>
      <c r="K10" s="48"/>
      <c r="L10" s="26"/>
      <c r="M10" s="26"/>
      <c r="N10" s="26" t="str">
        <f t="shared" si="1"/>
        <v/>
      </c>
      <c r="O10" s="32"/>
    </row>
    <row r="11" customHeight="1" spans="1:15">
      <c r="A11" s="51"/>
      <c r="B11" s="122"/>
      <c r="C11" s="544"/>
      <c r="D11" s="545"/>
      <c r="E11" s="26" t="str">
        <f t="shared" si="0"/>
        <v/>
      </c>
      <c r="F11" s="546"/>
      <c r="G11" s="546"/>
      <c r="H11" s="546"/>
      <c r="I11" s="546"/>
      <c r="J11" s="26"/>
      <c r="K11" s="48"/>
      <c r="L11" s="26"/>
      <c r="M11" s="26"/>
      <c r="N11" s="26" t="str">
        <f t="shared" si="1"/>
        <v/>
      </c>
      <c r="O11" s="32"/>
    </row>
    <row r="12" customHeight="1" spans="1:15">
      <c r="A12" s="51"/>
      <c r="B12" s="122"/>
      <c r="C12" s="544"/>
      <c r="D12" s="545"/>
      <c r="E12" s="26" t="str">
        <f t="shared" si="0"/>
        <v/>
      </c>
      <c r="F12" s="546"/>
      <c r="G12" s="546"/>
      <c r="H12" s="546"/>
      <c r="I12" s="546"/>
      <c r="J12" s="26"/>
      <c r="K12" s="48"/>
      <c r="L12" s="26"/>
      <c r="M12" s="26"/>
      <c r="N12" s="26" t="str">
        <f t="shared" si="1"/>
        <v/>
      </c>
      <c r="O12" s="32"/>
    </row>
    <row r="13" customHeight="1" spans="1:15">
      <c r="A13" s="51"/>
      <c r="B13" s="122"/>
      <c r="C13" s="544"/>
      <c r="D13" s="545"/>
      <c r="E13" s="26" t="str">
        <f t="shared" si="0"/>
        <v/>
      </c>
      <c r="F13" s="546"/>
      <c r="G13" s="546"/>
      <c r="H13" s="546"/>
      <c r="I13" s="546"/>
      <c r="J13" s="26"/>
      <c r="K13" s="48"/>
      <c r="L13" s="26"/>
      <c r="M13" s="26"/>
      <c r="N13" s="26" t="str">
        <f t="shared" si="1"/>
        <v/>
      </c>
      <c r="O13" s="32"/>
    </row>
    <row r="14" customHeight="1" spans="1:15">
      <c r="A14" s="51"/>
      <c r="B14" s="122"/>
      <c r="C14" s="544"/>
      <c r="D14" s="545"/>
      <c r="E14" s="26" t="str">
        <f t="shared" si="0"/>
        <v/>
      </c>
      <c r="F14" s="546"/>
      <c r="G14" s="546"/>
      <c r="H14" s="546"/>
      <c r="I14" s="546"/>
      <c r="J14" s="26"/>
      <c r="K14" s="48"/>
      <c r="L14" s="26"/>
      <c r="M14" s="26"/>
      <c r="N14" s="26" t="str">
        <f t="shared" si="1"/>
        <v/>
      </c>
      <c r="O14" s="32"/>
    </row>
    <row r="15" customHeight="1" spans="1:15">
      <c r="A15" s="51"/>
      <c r="B15" s="122"/>
      <c r="C15" s="544"/>
      <c r="D15" s="545"/>
      <c r="E15" s="26" t="str">
        <f t="shared" si="0"/>
        <v/>
      </c>
      <c r="F15" s="546"/>
      <c r="G15" s="546"/>
      <c r="H15" s="546"/>
      <c r="I15" s="546"/>
      <c r="J15" s="26"/>
      <c r="K15" s="48"/>
      <c r="L15" s="26"/>
      <c r="M15" s="26"/>
      <c r="N15" s="26" t="str">
        <f t="shared" si="1"/>
        <v/>
      </c>
      <c r="O15" s="32"/>
    </row>
    <row r="16" customHeight="1" spans="1:15">
      <c r="A16" s="51"/>
      <c r="B16" s="122"/>
      <c r="C16" s="544"/>
      <c r="D16" s="545"/>
      <c r="E16" s="26" t="str">
        <f t="shared" si="0"/>
        <v/>
      </c>
      <c r="F16" s="546"/>
      <c r="G16" s="546"/>
      <c r="H16" s="546"/>
      <c r="I16" s="546"/>
      <c r="J16" s="26"/>
      <c r="K16" s="48"/>
      <c r="L16" s="26"/>
      <c r="M16" s="26"/>
      <c r="N16" s="26" t="str">
        <f t="shared" si="1"/>
        <v/>
      </c>
      <c r="O16" s="32"/>
    </row>
    <row r="17" customHeight="1" spans="1:15">
      <c r="A17" s="51"/>
      <c r="B17" s="122"/>
      <c r="C17" s="544"/>
      <c r="D17" s="545"/>
      <c r="E17" s="26" t="str">
        <f t="shared" si="0"/>
        <v/>
      </c>
      <c r="F17" s="546"/>
      <c r="G17" s="546"/>
      <c r="H17" s="546"/>
      <c r="I17" s="546"/>
      <c r="J17" s="26"/>
      <c r="K17" s="48"/>
      <c r="L17" s="26"/>
      <c r="M17" s="26"/>
      <c r="N17" s="26" t="str">
        <f t="shared" si="1"/>
        <v/>
      </c>
      <c r="O17" s="32"/>
    </row>
    <row r="18" customHeight="1" spans="1:15">
      <c r="A18" s="51"/>
      <c r="B18" s="122"/>
      <c r="C18" s="544"/>
      <c r="D18" s="545"/>
      <c r="E18" s="26" t="str">
        <f t="shared" si="0"/>
        <v/>
      </c>
      <c r="F18" s="546"/>
      <c r="G18" s="546"/>
      <c r="H18" s="546"/>
      <c r="I18" s="546"/>
      <c r="J18" s="26"/>
      <c r="K18" s="48"/>
      <c r="L18" s="26"/>
      <c r="M18" s="26"/>
      <c r="N18" s="26" t="str">
        <f t="shared" si="1"/>
        <v/>
      </c>
      <c r="O18" s="32"/>
    </row>
    <row r="19" customHeight="1" spans="1:15">
      <c r="A19" s="51"/>
      <c r="B19" s="122"/>
      <c r="C19" s="544"/>
      <c r="D19" s="545"/>
      <c r="E19" s="26" t="str">
        <f t="shared" si="0"/>
        <v/>
      </c>
      <c r="F19" s="546"/>
      <c r="G19" s="546"/>
      <c r="H19" s="546"/>
      <c r="I19" s="546"/>
      <c r="J19" s="26"/>
      <c r="K19" s="48"/>
      <c r="L19" s="26"/>
      <c r="M19" s="26"/>
      <c r="N19" s="26" t="str">
        <f t="shared" si="1"/>
        <v/>
      </c>
      <c r="O19" s="32"/>
    </row>
    <row r="20" customHeight="1" spans="1:15">
      <c r="A20" s="51"/>
      <c r="B20" s="122"/>
      <c r="C20" s="544"/>
      <c r="D20" s="545"/>
      <c r="E20" s="26" t="str">
        <f t="shared" si="0"/>
        <v/>
      </c>
      <c r="F20" s="546"/>
      <c r="G20" s="546"/>
      <c r="H20" s="546"/>
      <c r="I20" s="546"/>
      <c r="J20" s="26"/>
      <c r="K20" s="48"/>
      <c r="L20" s="26"/>
      <c r="M20" s="26"/>
      <c r="N20" s="26" t="str">
        <f t="shared" si="1"/>
        <v/>
      </c>
      <c r="O20" s="32"/>
    </row>
    <row r="21" customHeight="1" spans="1:15">
      <c r="A21" s="51"/>
      <c r="B21" s="122"/>
      <c r="C21" s="544"/>
      <c r="D21" s="545"/>
      <c r="E21" s="26" t="str">
        <f t="shared" si="0"/>
        <v/>
      </c>
      <c r="F21" s="546"/>
      <c r="G21" s="546"/>
      <c r="H21" s="546"/>
      <c r="I21" s="546"/>
      <c r="J21" s="26"/>
      <c r="K21" s="48"/>
      <c r="L21" s="26"/>
      <c r="M21" s="26"/>
      <c r="N21" s="26" t="str">
        <f t="shared" si="1"/>
        <v/>
      </c>
      <c r="O21" s="32"/>
    </row>
    <row r="22" customHeight="1" spans="1:15">
      <c r="A22" s="51"/>
      <c r="B22" s="122"/>
      <c r="C22" s="544"/>
      <c r="D22" s="545"/>
      <c r="E22" s="26" t="str">
        <f t="shared" si="0"/>
        <v/>
      </c>
      <c r="F22" s="546"/>
      <c r="G22" s="546"/>
      <c r="H22" s="546"/>
      <c r="I22" s="546"/>
      <c r="J22" s="26"/>
      <c r="K22" s="48"/>
      <c r="L22" s="26"/>
      <c r="M22" s="26"/>
      <c r="N22" s="26" t="str">
        <f t="shared" si="1"/>
        <v/>
      </c>
      <c r="O22" s="32"/>
    </row>
    <row r="23" customHeight="1" spans="1:15">
      <c r="A23" s="51"/>
      <c r="B23" s="122"/>
      <c r="C23" s="544"/>
      <c r="D23" s="545"/>
      <c r="E23" s="26" t="str">
        <f t="shared" si="0"/>
        <v/>
      </c>
      <c r="F23" s="546"/>
      <c r="G23" s="546"/>
      <c r="H23" s="546"/>
      <c r="I23" s="546"/>
      <c r="J23" s="26"/>
      <c r="K23" s="48"/>
      <c r="L23" s="26"/>
      <c r="M23" s="26"/>
      <c r="N23" s="26" t="str">
        <f t="shared" si="1"/>
        <v/>
      </c>
      <c r="O23" s="32"/>
    </row>
    <row r="24" customHeight="1" spans="1:15">
      <c r="A24" s="51"/>
      <c r="B24" s="122"/>
      <c r="C24" s="544"/>
      <c r="D24" s="545"/>
      <c r="E24" s="26" t="str">
        <f t="shared" si="0"/>
        <v/>
      </c>
      <c r="F24" s="546"/>
      <c r="G24" s="546"/>
      <c r="H24" s="546"/>
      <c r="I24" s="546"/>
      <c r="J24" s="26"/>
      <c r="K24" s="48"/>
      <c r="L24" s="26"/>
      <c r="M24" s="26"/>
      <c r="N24" s="26" t="str">
        <f t="shared" si="1"/>
        <v/>
      </c>
      <c r="O24" s="32"/>
    </row>
    <row r="25" customHeight="1" spans="1:15">
      <c r="A25" s="51"/>
      <c r="B25" s="122"/>
      <c r="C25" s="544"/>
      <c r="D25" s="545"/>
      <c r="E25" s="26" t="str">
        <f t="shared" si="0"/>
        <v/>
      </c>
      <c r="F25" s="546"/>
      <c r="G25" s="546"/>
      <c r="H25" s="546"/>
      <c r="I25" s="546"/>
      <c r="J25" s="26"/>
      <c r="K25" s="48"/>
      <c r="L25" s="26"/>
      <c r="M25" s="26"/>
      <c r="N25" s="26" t="str">
        <f t="shared" si="1"/>
        <v/>
      </c>
      <c r="O25" s="32"/>
    </row>
    <row r="26" customHeight="1" spans="1:15">
      <c r="A26" s="32"/>
      <c r="B26" s="32"/>
      <c r="C26" s="32"/>
      <c r="D26" s="611"/>
      <c r="E26" s="548"/>
      <c r="F26" s="611"/>
      <c r="G26" s="611"/>
      <c r="H26" s="611"/>
      <c r="I26" s="611"/>
      <c r="J26" s="611"/>
      <c r="K26" s="32"/>
      <c r="L26" s="32"/>
      <c r="M26" s="611"/>
      <c r="N26" s="32"/>
      <c r="O26" s="32"/>
    </row>
    <row r="27" customHeight="1" spans="1:15">
      <c r="A27" s="27" t="s">
        <v>482</v>
      </c>
      <c r="B27" s="45"/>
      <c r="C27" s="32"/>
      <c r="D27" s="48"/>
      <c r="E27" s="26"/>
      <c r="F27" s="26">
        <f>SUM(F7:F26)</f>
        <v>0</v>
      </c>
      <c r="G27" s="26"/>
      <c r="H27" s="26"/>
      <c r="I27" s="26"/>
      <c r="J27" s="26">
        <f>SUM(J7:J26)</f>
        <v>0</v>
      </c>
      <c r="K27" s="48"/>
      <c r="L27" s="26"/>
      <c r="M27" s="26">
        <f>SUM(M7:M26)</f>
        <v>0</v>
      </c>
      <c r="N27" s="26" t="str">
        <f>IF(J27=0,"",(M27-J27)/J27*100)</f>
        <v/>
      </c>
      <c r="O27" s="32"/>
    </row>
    <row r="28" customHeight="1" spans="1:10">
      <c r="A28" s="29" t="str">
        <f>封面!D11&amp;封面!G11</f>
        <v>填表人：魏延辉</v>
      </c>
      <c r="D28" s="20"/>
      <c r="E28" s="20"/>
      <c r="J28" s="20" t="str">
        <f>"评估人员："&amp;封面!G20</f>
        <v>评估人员：</v>
      </c>
    </row>
    <row r="29" customHeight="1" spans="1:1">
      <c r="A29" s="29" t="str">
        <f>CONCATENATE(封面!D13,封面!F13,封面!G13,封面!H13,封面!I13,封面!J13,封面!K13)</f>
        <v>填表日期：2021年3月31日</v>
      </c>
    </row>
  </sheetData>
  <mergeCells count="12">
    <mergeCell ref="A2:O2"/>
    <mergeCell ref="A3:O3"/>
    <mergeCell ref="D5:F5"/>
    <mergeCell ref="H5:J5"/>
    <mergeCell ref="K5:M5"/>
    <mergeCell ref="A27:B27"/>
    <mergeCell ref="A5:A6"/>
    <mergeCell ref="B5:B6"/>
    <mergeCell ref="C5:C6"/>
    <mergeCell ref="G5:G6"/>
    <mergeCell ref="N5:N6"/>
    <mergeCell ref="O5:O6"/>
  </mergeCells>
  <hyperlinks>
    <hyperlink ref="A1" location="索引目录!E18" display="返回索引页"/>
    <hyperlink ref="B1" location="存货汇总!B6" display="返回"/>
  </hyperlinks>
  <printOptions horizontalCentered="1"/>
  <pageMargins left="0.354166666666667" right="0.354166666666667" top="0.786805555555556" bottom="0.786805555555556" header="1.01944444444444" footer="0.511111111111111"/>
  <pageSetup paperSize="9" firstPageNumber="4294963191" fitToHeight="0" orientation="landscape" useFirstPageNumber="1"/>
  <headerFooter alignWithMargins="0">
    <oddHeader>&amp;R&amp;"宋体,常规"&amp;10表&amp;"Times New Roman,常规"3-9-1
&amp;"宋体,常规"共&amp;"Times New Roman,常规"&amp;N&amp;"宋体,常规"页第&amp;"Times New Roman,常规"&amp;P&amp;"宋体,常规"页</oddHead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0"/>
  <sheetViews>
    <sheetView workbookViewId="0">
      <selection activeCell="B34" sqref="B34"/>
    </sheetView>
  </sheetViews>
  <sheetFormatPr defaultColWidth="9" defaultRowHeight="15.75" customHeight="1"/>
  <cols>
    <col min="1" max="1" width="5" style="12" customWidth="1"/>
    <col min="2" max="2" width="56.25" style="13" customWidth="1"/>
    <col min="3" max="3" width="4.5" style="12" customWidth="1"/>
    <col min="4" max="4" width="10.375" style="578" hidden="1" customWidth="1" outlineLevel="1"/>
    <col min="5" max="5" width="8.375" style="578" hidden="1" customWidth="1" outlineLevel="1"/>
    <col min="6" max="7" width="14.125" style="578" hidden="1" customWidth="1" outlineLevel="1"/>
    <col min="8" max="8" width="12.625" style="578" customWidth="1" collapsed="1"/>
    <col min="9" max="9" width="9.625" style="578" hidden="1" customWidth="1"/>
    <col min="10" max="10" width="15.625" style="13" customWidth="1"/>
    <col min="11" max="11" width="12.625" style="13" customWidth="1"/>
    <col min="12" max="12" width="9.625" style="13" hidden="1" customWidth="1"/>
    <col min="13" max="13" width="15.625" style="13" customWidth="1"/>
    <col min="14" max="14" width="7.875" style="13" customWidth="1"/>
    <col min="15" max="15" width="8.5" style="13" customWidth="1"/>
    <col min="16" max="16" width="9.625" style="13" customWidth="1"/>
    <col min="17" max="16384" width="9" style="13"/>
  </cols>
  <sheetData>
    <row r="1" spans="1:16">
      <c r="A1" s="580" t="s">
        <v>284</v>
      </c>
      <c r="B1" s="15" t="s">
        <v>361</v>
      </c>
      <c r="C1" s="16"/>
      <c r="D1" s="16"/>
      <c r="E1" s="16"/>
      <c r="F1" s="16"/>
      <c r="G1" s="16"/>
      <c r="H1" s="16"/>
      <c r="I1" s="16"/>
      <c r="J1" s="16"/>
      <c r="K1" s="16"/>
      <c r="L1" s="16"/>
      <c r="M1" s="16"/>
      <c r="N1" s="16"/>
      <c r="O1" s="16"/>
      <c r="P1" s="16"/>
    </row>
    <row r="2" s="11" customFormat="1" ht="30" customHeight="1" spans="1:16">
      <c r="A2" s="17" t="s">
        <v>546</v>
      </c>
      <c r="B2" s="17"/>
      <c r="C2" s="17"/>
      <c r="D2" s="17"/>
      <c r="E2" s="17"/>
      <c r="F2" s="17"/>
      <c r="G2" s="17"/>
      <c r="H2" s="17"/>
      <c r="I2" s="17"/>
      <c r="J2" s="17"/>
      <c r="K2" s="17"/>
      <c r="L2" s="17"/>
      <c r="M2" s="17"/>
      <c r="N2" s="17"/>
      <c r="O2" s="17"/>
      <c r="P2" s="446"/>
    </row>
    <row r="3" s="67" customFormat="1" ht="15.95" customHeight="1" spans="1:16">
      <c r="A3" s="69" t="str">
        <f>CONCATENATE(封面!D9,封面!F9,封面!G9,封面!H9,封面!I9,封面!J9,封面!K9)</f>
        <v>评估基准日：2021年3月31日</v>
      </c>
      <c r="B3" s="69"/>
      <c r="C3" s="69"/>
      <c r="D3" s="69"/>
      <c r="E3" s="69"/>
      <c r="F3" s="69"/>
      <c r="G3" s="69"/>
      <c r="H3" s="69"/>
      <c r="I3" s="69"/>
      <c r="J3" s="69"/>
      <c r="K3" s="69"/>
      <c r="L3" s="69"/>
      <c r="M3" s="69"/>
      <c r="N3" s="69"/>
      <c r="O3" s="69"/>
      <c r="P3" s="148"/>
    </row>
    <row r="4" s="67" customFormat="1" ht="15.95" customHeight="1" spans="1:15">
      <c r="A4" s="70" t="str">
        <f>封面!D7&amp;封面!F7</f>
        <v>产权持有人：黑龙江省机场管理集团有限公司漠河机场分公司</v>
      </c>
      <c r="C4" s="68"/>
      <c r="D4" s="571"/>
      <c r="E4" s="571"/>
      <c r="F4" s="571"/>
      <c r="G4" s="571"/>
      <c r="H4" s="571"/>
      <c r="I4" s="571"/>
      <c r="N4" s="608" t="s">
        <v>286</v>
      </c>
      <c r="O4" s="608"/>
    </row>
    <row r="5" s="68" customFormat="1" ht="15.95" customHeight="1" spans="1:16">
      <c r="A5" s="71" t="s">
        <v>351</v>
      </c>
      <c r="B5" s="71" t="s">
        <v>541</v>
      </c>
      <c r="C5" s="448" t="s">
        <v>542</v>
      </c>
      <c r="D5" s="71" t="s">
        <v>364</v>
      </c>
      <c r="E5" s="71"/>
      <c r="F5" s="71"/>
      <c r="G5" s="560" t="s">
        <v>442</v>
      </c>
      <c r="H5" s="561" t="s">
        <v>366</v>
      </c>
      <c r="I5" s="573"/>
      <c r="J5" s="574"/>
      <c r="K5" s="77" t="s">
        <v>367</v>
      </c>
      <c r="L5" s="430"/>
      <c r="M5" s="78"/>
      <c r="N5" s="71" t="s">
        <v>369</v>
      </c>
      <c r="O5" s="71" t="s">
        <v>450</v>
      </c>
      <c r="P5" s="71" t="s">
        <v>547</v>
      </c>
    </row>
    <row r="6" s="68" customFormat="1" ht="15.95" customHeight="1" spans="1:16">
      <c r="A6" s="71"/>
      <c r="B6" s="71"/>
      <c r="C6" s="450"/>
      <c r="D6" s="71" t="s">
        <v>543</v>
      </c>
      <c r="E6" s="71" t="s">
        <v>544</v>
      </c>
      <c r="F6" s="71" t="s">
        <v>322</v>
      </c>
      <c r="G6" s="562"/>
      <c r="H6" s="71" t="s">
        <v>548</v>
      </c>
      <c r="I6" s="71" t="s">
        <v>544</v>
      </c>
      <c r="J6" s="71" t="s">
        <v>322</v>
      </c>
      <c r="K6" s="560" t="s">
        <v>545</v>
      </c>
      <c r="L6" s="71" t="s">
        <v>544</v>
      </c>
      <c r="M6" s="71" t="s">
        <v>322</v>
      </c>
      <c r="N6" s="71"/>
      <c r="O6" s="71"/>
      <c r="P6" s="71"/>
    </row>
    <row r="7" s="68" customFormat="1" ht="15.95" customHeight="1" spans="1:16">
      <c r="A7" s="71"/>
      <c r="B7" s="71"/>
      <c r="C7" s="450"/>
      <c r="D7" s="71"/>
      <c r="E7" s="71"/>
      <c r="F7" s="71"/>
      <c r="G7" s="562"/>
      <c r="H7" s="71"/>
      <c r="I7" s="71"/>
      <c r="J7" s="71"/>
      <c r="K7" s="71"/>
      <c r="L7" s="71"/>
      <c r="M7" s="71"/>
      <c r="N7" s="71"/>
      <c r="O7" s="71"/>
      <c r="P7" s="71"/>
    </row>
    <row r="8" s="67" customFormat="1" ht="15.95" customHeight="1" spans="1:16">
      <c r="A8" s="77" t="s">
        <v>549</v>
      </c>
      <c r="B8" s="78"/>
      <c r="C8" s="562"/>
      <c r="D8" s="606"/>
      <c r="E8" s="606"/>
      <c r="F8" s="606"/>
      <c r="G8" s="606"/>
      <c r="H8" s="606"/>
      <c r="I8" s="606"/>
      <c r="J8" s="609"/>
      <c r="K8" s="609"/>
      <c r="L8" s="610"/>
      <c r="M8" s="609"/>
      <c r="N8" s="609"/>
      <c r="O8" s="610"/>
      <c r="P8" s="610"/>
    </row>
    <row r="9" s="67" customFormat="1" ht="15.95" customHeight="1" spans="1:12">
      <c r="A9" s="607" t="str">
        <f>在库周转材料!A97</f>
        <v>填表人：魏延辉</v>
      </c>
      <c r="B9" s="607"/>
      <c r="C9" s="607"/>
      <c r="D9" s="571"/>
      <c r="E9" s="571"/>
      <c r="F9" s="571"/>
      <c r="G9" s="571"/>
      <c r="H9" s="571"/>
      <c r="I9" s="571"/>
      <c r="L9" s="67" t="str">
        <f>'产成品（库存商品）'!K30</f>
        <v>评估人员：</v>
      </c>
    </row>
    <row r="10" s="67" customFormat="1" ht="15.95" customHeight="1" spans="1:9">
      <c r="A10" s="67" t="str">
        <f>在库周转材料!A98</f>
        <v>填表日期：2021年3月31日</v>
      </c>
      <c r="D10" s="571"/>
      <c r="E10" s="571"/>
      <c r="F10" s="571"/>
      <c r="G10" s="571"/>
      <c r="H10" s="571"/>
      <c r="I10" s="571"/>
    </row>
  </sheetData>
  <mergeCells count="16">
    <mergeCell ref="A2:O2"/>
    <mergeCell ref="A3:O3"/>
    <mergeCell ref="N4:O4"/>
    <mergeCell ref="D5:F5"/>
    <mergeCell ref="H5:J5"/>
    <mergeCell ref="K5:M5"/>
    <mergeCell ref="A8:B8"/>
    <mergeCell ref="A9:C9"/>
    <mergeCell ref="A10:C10"/>
    <mergeCell ref="A5:A6"/>
    <mergeCell ref="B5:B6"/>
    <mergeCell ref="C5:C6"/>
    <mergeCell ref="G5:G6"/>
    <mergeCell ref="N5:N6"/>
    <mergeCell ref="O5:O6"/>
    <mergeCell ref="P5:P6"/>
  </mergeCells>
  <hyperlinks>
    <hyperlink ref="A1" location="索引目录!E19" display="返回索引页"/>
    <hyperlink ref="B1" location="存货汇总!B7" display="返回"/>
  </hyperlinks>
  <printOptions horizontalCentered="1"/>
  <pageMargins left="0.590551181102362" right="0.590551181102362" top="0.78740157480315" bottom="0.78740157480315" header="1.06299212598425" footer="0.590551181102362"/>
  <pageSetup paperSize="9" scale="90" firstPageNumber="4294963191" fitToHeight="0" orientation="landscape" useFirstPageNumber="1"/>
  <headerFooter alignWithMargins="0">
    <oddHeader>&amp;R&amp;"-,常规"&amp;9表3-9-2
共&amp;N页第&amp;P页</oddHead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04"/>
  <sheetViews>
    <sheetView workbookViewId="0">
      <selection activeCell="A7" sqref="$A7:$XFD93"/>
    </sheetView>
  </sheetViews>
  <sheetFormatPr defaultColWidth="9" defaultRowHeight="15.75" customHeight="1"/>
  <cols>
    <col min="1" max="1" width="4.625" style="13" customWidth="1"/>
    <col min="2" max="2" width="15.625" style="13" customWidth="1"/>
    <col min="3" max="3" width="4.625" style="12" customWidth="1"/>
    <col min="4" max="4" width="10.625" style="13" hidden="1" customWidth="1" outlineLevel="1"/>
    <col min="5" max="5" width="8.625" style="578" hidden="1" customWidth="1" outlineLevel="1"/>
    <col min="6" max="7" width="11.375" style="13" hidden="1" customWidth="1" outlineLevel="1"/>
    <col min="8" max="8" width="12.625" style="167" customWidth="1" collapsed="1"/>
    <col min="9" max="9" width="10.625" style="167" customWidth="1"/>
    <col min="10" max="10" width="15.625" style="167" customWidth="1"/>
    <col min="11" max="11" width="12.625" style="13" customWidth="1"/>
    <col min="12" max="12" width="10.625" style="13" customWidth="1"/>
    <col min="13" max="13" width="15.625" style="13" customWidth="1"/>
    <col min="14" max="15" width="10.625" style="13" customWidth="1"/>
    <col min="16" max="16384" width="9" style="13"/>
  </cols>
  <sheetData>
    <row r="1" spans="1:15">
      <c r="A1" s="14" t="s">
        <v>284</v>
      </c>
      <c r="B1" s="15" t="s">
        <v>361</v>
      </c>
      <c r="C1" s="16"/>
      <c r="D1" s="16"/>
      <c r="E1" s="16"/>
      <c r="F1" s="16"/>
      <c r="G1" s="16"/>
      <c r="H1" s="597"/>
      <c r="I1" s="597"/>
      <c r="J1" s="597"/>
      <c r="K1" s="16"/>
      <c r="L1" s="16"/>
      <c r="M1" s="16"/>
      <c r="N1" s="16"/>
      <c r="O1" s="16"/>
    </row>
    <row r="2" s="11" customFormat="1" ht="30" customHeight="1" spans="1:15">
      <c r="A2" s="17" t="s">
        <v>550</v>
      </c>
      <c r="B2" s="18"/>
      <c r="C2" s="18"/>
      <c r="D2" s="18"/>
      <c r="E2" s="18"/>
      <c r="F2" s="18"/>
      <c r="G2" s="18"/>
      <c r="H2" s="18"/>
      <c r="I2" s="18"/>
      <c r="J2" s="18"/>
      <c r="K2" s="18"/>
      <c r="L2" s="18"/>
      <c r="M2" s="18"/>
      <c r="N2" s="18"/>
      <c r="O2" s="18"/>
    </row>
    <row r="3" s="67" customFormat="1" ht="15.95" customHeight="1" spans="1:15">
      <c r="A3" s="69" t="str">
        <f>CONCATENATE(封面!D9,封面!F9,封面!G9,封面!H9,封面!I9,封面!J9,封面!K9)</f>
        <v>评估基准日：2021年3月31日</v>
      </c>
      <c r="B3" s="69"/>
      <c r="C3" s="69"/>
      <c r="D3" s="69"/>
      <c r="E3" s="80"/>
      <c r="F3" s="80"/>
      <c r="G3" s="80"/>
      <c r="H3" s="80"/>
      <c r="I3" s="80"/>
      <c r="J3" s="80"/>
      <c r="K3" s="80"/>
      <c r="L3" s="80"/>
      <c r="M3" s="80"/>
      <c r="N3" s="80"/>
      <c r="O3" s="80"/>
    </row>
    <row r="4" s="67" customFormat="1" ht="15.95" customHeight="1" spans="1:15">
      <c r="A4" s="70" t="str">
        <f>封面!D7&amp;封面!F7</f>
        <v>产权持有人：黑龙江省机场管理集团有限公司漠河机场分公司</v>
      </c>
      <c r="C4" s="68"/>
      <c r="E4" s="571"/>
      <c r="H4" s="150"/>
      <c r="I4" s="150"/>
      <c r="J4" s="150"/>
      <c r="O4" s="81" t="s">
        <v>286</v>
      </c>
    </row>
    <row r="5" s="68" customFormat="1" ht="15.95" customHeight="1" spans="1:16">
      <c r="A5" s="71" t="s">
        <v>351</v>
      </c>
      <c r="B5" s="71" t="s">
        <v>541</v>
      </c>
      <c r="C5" s="72" t="s">
        <v>542</v>
      </c>
      <c r="D5" s="71" t="s">
        <v>364</v>
      </c>
      <c r="E5" s="71"/>
      <c r="F5" s="71"/>
      <c r="G5" s="71" t="s">
        <v>442</v>
      </c>
      <c r="H5" s="442" t="s">
        <v>366</v>
      </c>
      <c r="I5" s="442"/>
      <c r="J5" s="442"/>
      <c r="K5" s="71" t="s">
        <v>367</v>
      </c>
      <c r="L5" s="71"/>
      <c r="M5" s="71"/>
      <c r="N5" s="71" t="s">
        <v>369</v>
      </c>
      <c r="O5" s="71" t="s">
        <v>450</v>
      </c>
      <c r="P5" s="71" t="s">
        <v>547</v>
      </c>
    </row>
    <row r="6" s="68" customFormat="1" ht="15.95" customHeight="1" spans="1:16">
      <c r="A6" s="71"/>
      <c r="B6" s="71"/>
      <c r="C6" s="72"/>
      <c r="D6" s="71" t="s">
        <v>543</v>
      </c>
      <c r="E6" s="71" t="s">
        <v>544</v>
      </c>
      <c r="F6" s="71" t="s">
        <v>322</v>
      </c>
      <c r="G6" s="71"/>
      <c r="H6" s="442" t="s">
        <v>543</v>
      </c>
      <c r="I6" s="442" t="s">
        <v>544</v>
      </c>
      <c r="J6" s="442" t="s">
        <v>322</v>
      </c>
      <c r="K6" s="71" t="s">
        <v>545</v>
      </c>
      <c r="L6" s="71" t="s">
        <v>544</v>
      </c>
      <c r="M6" s="71" t="s">
        <v>322</v>
      </c>
      <c r="N6" s="71"/>
      <c r="O6" s="71"/>
      <c r="P6" s="71"/>
    </row>
    <row r="7" s="159" customFormat="1" ht="15.95" customHeight="1" spans="1:16">
      <c r="A7" s="85"/>
      <c r="B7" s="585"/>
      <c r="C7" s="581"/>
      <c r="D7" s="582"/>
      <c r="E7" s="203"/>
      <c r="F7" s="583"/>
      <c r="G7" s="583"/>
      <c r="H7" s="598"/>
      <c r="I7" s="586"/>
      <c r="J7" s="587"/>
      <c r="K7" s="415"/>
      <c r="L7" s="415"/>
      <c r="M7" s="603"/>
      <c r="N7" s="203"/>
      <c r="O7" s="85"/>
      <c r="P7" s="85"/>
    </row>
    <row r="8" s="159" customFormat="1" ht="15.95" customHeight="1" spans="1:16">
      <c r="A8" s="85"/>
      <c r="B8" s="585"/>
      <c r="C8" s="581"/>
      <c r="D8" s="582"/>
      <c r="E8" s="203"/>
      <c r="F8" s="583"/>
      <c r="G8" s="583"/>
      <c r="H8" s="598"/>
      <c r="I8" s="586"/>
      <c r="J8" s="587"/>
      <c r="K8" s="415"/>
      <c r="L8" s="415"/>
      <c r="M8" s="603"/>
      <c r="N8" s="203"/>
      <c r="O8" s="85"/>
      <c r="P8" s="85"/>
    </row>
    <row r="9" s="159" customFormat="1" ht="15.95" customHeight="1" spans="1:16">
      <c r="A9" s="85"/>
      <c r="B9" s="585"/>
      <c r="C9" s="581"/>
      <c r="D9" s="582"/>
      <c r="E9" s="203"/>
      <c r="F9" s="583"/>
      <c r="G9" s="583"/>
      <c r="H9" s="598"/>
      <c r="I9" s="586"/>
      <c r="J9" s="587"/>
      <c r="K9" s="415"/>
      <c r="L9" s="415"/>
      <c r="M9" s="603"/>
      <c r="N9" s="203"/>
      <c r="O9" s="85"/>
      <c r="P9" s="85"/>
    </row>
    <row r="10" s="159" customFormat="1" ht="15.95" customHeight="1" spans="1:16">
      <c r="A10" s="85"/>
      <c r="B10" s="585"/>
      <c r="C10" s="581"/>
      <c r="D10" s="582"/>
      <c r="E10" s="203"/>
      <c r="F10" s="583"/>
      <c r="G10" s="583"/>
      <c r="H10" s="598"/>
      <c r="I10" s="586"/>
      <c r="J10" s="587"/>
      <c r="K10" s="415"/>
      <c r="L10" s="415"/>
      <c r="M10" s="603"/>
      <c r="N10" s="203"/>
      <c r="O10" s="85"/>
      <c r="P10" s="85"/>
    </row>
    <row r="11" s="159" customFormat="1" ht="15.95" customHeight="1" spans="1:16">
      <c r="A11" s="85"/>
      <c r="B11" s="585"/>
      <c r="C11" s="581"/>
      <c r="D11" s="582"/>
      <c r="E11" s="203"/>
      <c r="F11" s="583"/>
      <c r="G11" s="583"/>
      <c r="H11" s="598"/>
      <c r="I11" s="586"/>
      <c r="J11" s="587"/>
      <c r="K11" s="415"/>
      <c r="L11" s="415"/>
      <c r="M11" s="603"/>
      <c r="N11" s="203"/>
      <c r="O11" s="85"/>
      <c r="P11" s="85"/>
    </row>
    <row r="12" s="159" customFormat="1" ht="15.95" customHeight="1" spans="1:16">
      <c r="A12" s="85"/>
      <c r="B12" s="585"/>
      <c r="C12" s="581"/>
      <c r="D12" s="582"/>
      <c r="E12" s="203"/>
      <c r="F12" s="583"/>
      <c r="G12" s="583"/>
      <c r="H12" s="598"/>
      <c r="I12" s="586"/>
      <c r="J12" s="587"/>
      <c r="K12" s="415"/>
      <c r="L12" s="415"/>
      <c r="M12" s="603"/>
      <c r="N12" s="203"/>
      <c r="O12" s="85"/>
      <c r="P12" s="85"/>
    </row>
    <row r="13" s="159" customFormat="1" ht="15.95" customHeight="1" spans="1:16">
      <c r="A13" s="85"/>
      <c r="B13" s="585"/>
      <c r="C13" s="581"/>
      <c r="D13" s="582"/>
      <c r="E13" s="203"/>
      <c r="F13" s="583"/>
      <c r="G13" s="583"/>
      <c r="H13" s="598"/>
      <c r="I13" s="586"/>
      <c r="J13" s="587"/>
      <c r="K13" s="415"/>
      <c r="L13" s="415"/>
      <c r="M13" s="603"/>
      <c r="N13" s="203"/>
      <c r="O13" s="85"/>
      <c r="P13" s="85"/>
    </row>
    <row r="14" s="159" customFormat="1" ht="15.95" customHeight="1" spans="1:16">
      <c r="A14" s="85"/>
      <c r="B14" s="585"/>
      <c r="C14" s="581"/>
      <c r="D14" s="582"/>
      <c r="E14" s="203"/>
      <c r="F14" s="583"/>
      <c r="G14" s="583"/>
      <c r="H14" s="598"/>
      <c r="I14" s="586"/>
      <c r="J14" s="587"/>
      <c r="K14" s="415"/>
      <c r="L14" s="415"/>
      <c r="M14" s="603"/>
      <c r="N14" s="203"/>
      <c r="O14" s="85"/>
      <c r="P14" s="85"/>
    </row>
    <row r="15" s="159" customFormat="1" ht="15.95" customHeight="1" spans="1:16">
      <c r="A15" s="85"/>
      <c r="B15" s="585"/>
      <c r="C15" s="581"/>
      <c r="D15" s="582"/>
      <c r="E15" s="203"/>
      <c r="F15" s="583"/>
      <c r="G15" s="583"/>
      <c r="H15" s="598"/>
      <c r="I15" s="586"/>
      <c r="J15" s="587"/>
      <c r="K15" s="415"/>
      <c r="L15" s="415"/>
      <c r="M15" s="603"/>
      <c r="N15" s="203"/>
      <c r="O15" s="85"/>
      <c r="P15" s="85"/>
    </row>
    <row r="16" s="159" customFormat="1" ht="15.95" customHeight="1" spans="1:16">
      <c r="A16" s="85"/>
      <c r="B16" s="585"/>
      <c r="C16" s="581"/>
      <c r="D16" s="582"/>
      <c r="E16" s="203"/>
      <c r="F16" s="583"/>
      <c r="G16" s="583"/>
      <c r="H16" s="598"/>
      <c r="I16" s="586"/>
      <c r="J16" s="587"/>
      <c r="K16" s="415"/>
      <c r="L16" s="415"/>
      <c r="M16" s="603"/>
      <c r="N16" s="203"/>
      <c r="O16" s="85"/>
      <c r="P16" s="85"/>
    </row>
    <row r="17" s="159" customFormat="1" ht="15.95" customHeight="1" spans="1:16">
      <c r="A17" s="85"/>
      <c r="B17" s="585"/>
      <c r="C17" s="581"/>
      <c r="D17" s="582"/>
      <c r="E17" s="203"/>
      <c r="F17" s="583"/>
      <c r="G17" s="583"/>
      <c r="H17" s="598"/>
      <c r="I17" s="586"/>
      <c r="J17" s="587"/>
      <c r="K17" s="415"/>
      <c r="L17" s="415"/>
      <c r="M17" s="603"/>
      <c r="N17" s="203"/>
      <c r="O17" s="85"/>
      <c r="P17" s="85"/>
    </row>
    <row r="18" s="159" customFormat="1" ht="15.95" customHeight="1" spans="1:16">
      <c r="A18" s="85"/>
      <c r="B18" s="585"/>
      <c r="C18" s="581"/>
      <c r="D18" s="582"/>
      <c r="E18" s="203"/>
      <c r="F18" s="583"/>
      <c r="G18" s="583"/>
      <c r="H18" s="598"/>
      <c r="I18" s="586"/>
      <c r="J18" s="587"/>
      <c r="K18" s="415"/>
      <c r="L18" s="415"/>
      <c r="M18" s="603"/>
      <c r="N18" s="203"/>
      <c r="O18" s="85"/>
      <c r="P18" s="85"/>
    </row>
    <row r="19" s="159" customFormat="1" ht="15.95" customHeight="1" spans="1:16">
      <c r="A19" s="85"/>
      <c r="B19" s="585"/>
      <c r="C19" s="581"/>
      <c r="D19" s="582"/>
      <c r="E19" s="203"/>
      <c r="F19" s="583"/>
      <c r="G19" s="583"/>
      <c r="H19" s="598"/>
      <c r="I19" s="586"/>
      <c r="J19" s="587"/>
      <c r="K19" s="415"/>
      <c r="L19" s="415"/>
      <c r="M19" s="603"/>
      <c r="N19" s="203"/>
      <c r="O19" s="85"/>
      <c r="P19" s="85"/>
    </row>
    <row r="20" s="159" customFormat="1" ht="15.95" customHeight="1" spans="1:16">
      <c r="A20" s="85"/>
      <c r="B20" s="585"/>
      <c r="C20" s="581"/>
      <c r="D20" s="582"/>
      <c r="E20" s="203"/>
      <c r="F20" s="583"/>
      <c r="G20" s="583"/>
      <c r="H20" s="598"/>
      <c r="I20" s="586"/>
      <c r="J20" s="587"/>
      <c r="K20" s="415"/>
      <c r="L20" s="415"/>
      <c r="M20" s="603"/>
      <c r="N20" s="203"/>
      <c r="O20" s="85"/>
      <c r="P20" s="85"/>
    </row>
    <row r="21" s="159" customFormat="1" ht="15.95" customHeight="1" spans="1:16">
      <c r="A21" s="85"/>
      <c r="B21" s="585"/>
      <c r="C21" s="581"/>
      <c r="D21" s="582"/>
      <c r="E21" s="203"/>
      <c r="F21" s="583"/>
      <c r="G21" s="583"/>
      <c r="H21" s="587"/>
      <c r="I21" s="586"/>
      <c r="J21" s="587"/>
      <c r="K21" s="415"/>
      <c r="L21" s="415"/>
      <c r="M21" s="603"/>
      <c r="N21" s="203"/>
      <c r="O21" s="85"/>
      <c r="P21" s="85"/>
    </row>
    <row r="22" s="159" customFormat="1" ht="15.95" customHeight="1" spans="1:16">
      <c r="A22" s="85"/>
      <c r="B22" s="585"/>
      <c r="C22" s="581"/>
      <c r="D22" s="582"/>
      <c r="E22" s="203"/>
      <c r="F22" s="583"/>
      <c r="G22" s="583"/>
      <c r="H22" s="587"/>
      <c r="I22" s="586"/>
      <c r="J22" s="587"/>
      <c r="K22" s="415"/>
      <c r="L22" s="415"/>
      <c r="M22" s="603"/>
      <c r="N22" s="203"/>
      <c r="O22" s="85"/>
      <c r="P22" s="85"/>
    </row>
    <row r="23" s="159" customFormat="1" ht="15.95" customHeight="1" spans="1:16">
      <c r="A23" s="85"/>
      <c r="B23" s="585"/>
      <c r="C23" s="581"/>
      <c r="D23" s="582"/>
      <c r="E23" s="203"/>
      <c r="F23" s="583"/>
      <c r="G23" s="583"/>
      <c r="H23" s="598"/>
      <c r="I23" s="586"/>
      <c r="J23" s="587"/>
      <c r="K23" s="415"/>
      <c r="L23" s="415"/>
      <c r="M23" s="603"/>
      <c r="N23" s="203"/>
      <c r="O23" s="85"/>
      <c r="P23" s="85"/>
    </row>
    <row r="24" s="159" customFormat="1" ht="15.95" customHeight="1" spans="1:16">
      <c r="A24" s="85"/>
      <c r="B24" s="585"/>
      <c r="C24" s="581"/>
      <c r="D24" s="582"/>
      <c r="E24" s="203"/>
      <c r="F24" s="583"/>
      <c r="G24" s="583"/>
      <c r="H24" s="598"/>
      <c r="I24" s="586"/>
      <c r="J24" s="587"/>
      <c r="K24" s="415"/>
      <c r="L24" s="415"/>
      <c r="M24" s="603"/>
      <c r="N24" s="203"/>
      <c r="O24" s="85"/>
      <c r="P24" s="85"/>
    </row>
    <row r="25" s="159" customFormat="1" ht="15.95" customHeight="1" spans="1:16">
      <c r="A25" s="85"/>
      <c r="B25" s="585"/>
      <c r="C25" s="581"/>
      <c r="D25" s="582"/>
      <c r="E25" s="583"/>
      <c r="F25" s="583"/>
      <c r="G25" s="583"/>
      <c r="H25" s="598"/>
      <c r="I25" s="586"/>
      <c r="J25" s="587"/>
      <c r="K25" s="415"/>
      <c r="L25" s="415"/>
      <c r="M25" s="603"/>
      <c r="N25" s="203"/>
      <c r="O25" s="85"/>
      <c r="P25" s="85"/>
    </row>
    <row r="26" s="159" customFormat="1" ht="15.95" customHeight="1" spans="1:16">
      <c r="A26" s="85"/>
      <c r="B26" s="585"/>
      <c r="C26" s="581"/>
      <c r="D26" s="427"/>
      <c r="E26" s="203"/>
      <c r="F26" s="203"/>
      <c r="G26" s="203"/>
      <c r="H26" s="587"/>
      <c r="I26" s="586"/>
      <c r="J26" s="587"/>
      <c r="K26" s="415"/>
      <c r="L26" s="415"/>
      <c r="M26" s="603"/>
      <c r="N26" s="203"/>
      <c r="O26" s="85"/>
      <c r="P26" s="85"/>
    </row>
    <row r="27" s="159" customFormat="1" ht="15.95" customHeight="1" spans="1:16">
      <c r="A27" s="85"/>
      <c r="B27" s="585"/>
      <c r="C27" s="581"/>
      <c r="D27" s="599"/>
      <c r="E27" s="600"/>
      <c r="F27" s="600"/>
      <c r="G27" s="600"/>
      <c r="H27" s="587"/>
      <c r="I27" s="586"/>
      <c r="J27" s="587"/>
      <c r="K27" s="415"/>
      <c r="L27" s="415"/>
      <c r="M27" s="603"/>
      <c r="N27" s="203"/>
      <c r="O27" s="85"/>
      <c r="P27" s="85"/>
    </row>
    <row r="28" s="159" customFormat="1" ht="15.95" customHeight="1" spans="1:16">
      <c r="A28" s="85"/>
      <c r="B28" s="585"/>
      <c r="C28" s="581"/>
      <c r="D28" s="599"/>
      <c r="E28" s="599"/>
      <c r="F28" s="599"/>
      <c r="G28" s="599"/>
      <c r="H28" s="587"/>
      <c r="I28" s="586"/>
      <c r="J28" s="587"/>
      <c r="K28" s="415"/>
      <c r="L28" s="415"/>
      <c r="M28" s="603"/>
      <c r="N28" s="203"/>
      <c r="O28" s="85"/>
      <c r="P28" s="85"/>
    </row>
    <row r="29" s="159" customFormat="1" ht="15.95" customHeight="1" spans="1:16">
      <c r="A29" s="85"/>
      <c r="B29" s="585"/>
      <c r="C29" s="581"/>
      <c r="D29" s="599"/>
      <c r="E29" s="599"/>
      <c r="F29" s="599"/>
      <c r="G29" s="599"/>
      <c r="H29" s="587"/>
      <c r="I29" s="586"/>
      <c r="J29" s="587"/>
      <c r="K29" s="415"/>
      <c r="L29" s="415"/>
      <c r="M29" s="603"/>
      <c r="N29" s="203"/>
      <c r="O29" s="85"/>
      <c r="P29" s="85"/>
    </row>
    <row r="30" s="159" customFormat="1" ht="15.95" customHeight="1" spans="1:16">
      <c r="A30" s="85"/>
      <c r="B30" s="585"/>
      <c r="C30" s="581"/>
      <c r="D30" s="599"/>
      <c r="E30" s="599"/>
      <c r="F30" s="599"/>
      <c r="G30" s="599"/>
      <c r="H30" s="587"/>
      <c r="I30" s="586"/>
      <c r="J30" s="587"/>
      <c r="K30" s="415"/>
      <c r="L30" s="415"/>
      <c r="M30" s="603"/>
      <c r="N30" s="203"/>
      <c r="O30" s="85"/>
      <c r="P30" s="85"/>
    </row>
    <row r="31" s="159" customFormat="1" ht="15.95" customHeight="1" spans="1:16">
      <c r="A31" s="85"/>
      <c r="B31" s="585"/>
      <c r="C31" s="581"/>
      <c r="D31" s="85"/>
      <c r="E31" s="599"/>
      <c r="F31" s="85"/>
      <c r="G31" s="85"/>
      <c r="H31" s="587"/>
      <c r="I31" s="586"/>
      <c r="J31" s="587"/>
      <c r="K31" s="415"/>
      <c r="L31" s="415"/>
      <c r="M31" s="603"/>
      <c r="N31" s="203"/>
      <c r="O31" s="85"/>
      <c r="P31" s="85"/>
    </row>
    <row r="32" s="159" customFormat="1" ht="15.95" customHeight="1" spans="1:16">
      <c r="A32" s="85"/>
      <c r="B32" s="585"/>
      <c r="C32" s="581"/>
      <c r="D32" s="85"/>
      <c r="E32" s="599"/>
      <c r="F32" s="85"/>
      <c r="G32" s="85"/>
      <c r="H32" s="587"/>
      <c r="I32" s="586"/>
      <c r="J32" s="587"/>
      <c r="K32" s="415"/>
      <c r="L32" s="415"/>
      <c r="M32" s="603"/>
      <c r="N32" s="203"/>
      <c r="O32" s="85"/>
      <c r="P32" s="85"/>
    </row>
    <row r="33" s="159" customFormat="1" ht="15.95" customHeight="1" spans="1:16">
      <c r="A33" s="85"/>
      <c r="B33" s="585"/>
      <c r="C33" s="581"/>
      <c r="D33" s="85"/>
      <c r="E33" s="599"/>
      <c r="F33" s="85"/>
      <c r="G33" s="85"/>
      <c r="H33" s="587"/>
      <c r="I33" s="586"/>
      <c r="J33" s="587"/>
      <c r="K33" s="415"/>
      <c r="L33" s="415"/>
      <c r="M33" s="603"/>
      <c r="N33" s="203"/>
      <c r="O33" s="85"/>
      <c r="P33" s="85"/>
    </row>
    <row r="34" s="159" customFormat="1" ht="15.95" customHeight="1" spans="1:16">
      <c r="A34" s="85"/>
      <c r="B34" s="585"/>
      <c r="C34" s="581"/>
      <c r="D34" s="85"/>
      <c r="E34" s="599"/>
      <c r="F34" s="85"/>
      <c r="G34" s="85"/>
      <c r="H34" s="587"/>
      <c r="I34" s="586"/>
      <c r="J34" s="587"/>
      <c r="K34" s="415"/>
      <c r="L34" s="415"/>
      <c r="M34" s="603"/>
      <c r="N34" s="203"/>
      <c r="O34" s="85"/>
      <c r="P34" s="85"/>
    </row>
    <row r="35" s="159" customFormat="1" ht="15.95" customHeight="1" spans="1:16">
      <c r="A35" s="85"/>
      <c r="B35" s="585"/>
      <c r="C35" s="581"/>
      <c r="D35" s="85"/>
      <c r="E35" s="599"/>
      <c r="F35" s="85"/>
      <c r="G35" s="85"/>
      <c r="H35" s="587"/>
      <c r="I35" s="586"/>
      <c r="J35" s="587"/>
      <c r="K35" s="415"/>
      <c r="L35" s="415"/>
      <c r="M35" s="603"/>
      <c r="N35" s="203"/>
      <c r="O35" s="85"/>
      <c r="P35" s="85"/>
    </row>
    <row r="36" s="159" customFormat="1" ht="15.95" customHeight="1" spans="1:16">
      <c r="A36" s="85"/>
      <c r="B36" s="585"/>
      <c r="C36" s="581"/>
      <c r="D36" s="85"/>
      <c r="E36" s="599"/>
      <c r="F36" s="85"/>
      <c r="G36" s="85"/>
      <c r="H36" s="587"/>
      <c r="I36" s="586"/>
      <c r="J36" s="587"/>
      <c r="K36" s="415"/>
      <c r="L36" s="415"/>
      <c r="M36" s="603"/>
      <c r="N36" s="203"/>
      <c r="O36" s="85"/>
      <c r="P36" s="85"/>
    </row>
    <row r="37" s="159" customFormat="1" ht="15.95" customHeight="1" spans="1:16">
      <c r="A37" s="85"/>
      <c r="B37" s="585"/>
      <c r="C37" s="581"/>
      <c r="D37" s="85"/>
      <c r="E37" s="599"/>
      <c r="F37" s="85"/>
      <c r="G37" s="85"/>
      <c r="H37" s="587"/>
      <c r="I37" s="586"/>
      <c r="J37" s="587"/>
      <c r="K37" s="415"/>
      <c r="L37" s="415"/>
      <c r="M37" s="603"/>
      <c r="N37" s="203"/>
      <c r="O37" s="85"/>
      <c r="P37" s="85"/>
    </row>
    <row r="38" s="159" customFormat="1" ht="15.95" customHeight="1" spans="1:16">
      <c r="A38" s="85"/>
      <c r="B38" s="585"/>
      <c r="C38" s="581"/>
      <c r="D38" s="85"/>
      <c r="E38" s="599"/>
      <c r="F38" s="85"/>
      <c r="G38" s="85"/>
      <c r="H38" s="587"/>
      <c r="I38" s="586"/>
      <c r="J38" s="587"/>
      <c r="K38" s="415"/>
      <c r="L38" s="415"/>
      <c r="M38" s="603"/>
      <c r="N38" s="203"/>
      <c r="O38" s="85"/>
      <c r="P38" s="85"/>
    </row>
    <row r="39" s="159" customFormat="1" ht="15.95" customHeight="1" spans="1:16">
      <c r="A39" s="85"/>
      <c r="B39" s="585"/>
      <c r="C39" s="581"/>
      <c r="D39" s="85"/>
      <c r="E39" s="599"/>
      <c r="F39" s="85"/>
      <c r="G39" s="85"/>
      <c r="H39" s="587"/>
      <c r="I39" s="586"/>
      <c r="J39" s="587"/>
      <c r="K39" s="415"/>
      <c r="L39" s="415"/>
      <c r="M39" s="603"/>
      <c r="N39" s="203"/>
      <c r="O39" s="85"/>
      <c r="P39" s="85"/>
    </row>
    <row r="40" s="159" customFormat="1" ht="15.95" customHeight="1" spans="1:16">
      <c r="A40" s="85"/>
      <c r="B40" s="585"/>
      <c r="C40" s="581"/>
      <c r="D40" s="85"/>
      <c r="E40" s="599"/>
      <c r="F40" s="85"/>
      <c r="G40" s="85"/>
      <c r="H40" s="587"/>
      <c r="I40" s="586"/>
      <c r="J40" s="587"/>
      <c r="K40" s="415"/>
      <c r="L40" s="415"/>
      <c r="M40" s="603"/>
      <c r="N40" s="203"/>
      <c r="O40" s="85"/>
      <c r="P40" s="85"/>
    </row>
    <row r="41" s="159" customFormat="1" ht="15.95" customHeight="1" spans="1:16">
      <c r="A41" s="85"/>
      <c r="B41" s="585"/>
      <c r="C41" s="581"/>
      <c r="D41" s="85"/>
      <c r="E41" s="599"/>
      <c r="F41" s="85"/>
      <c r="G41" s="85"/>
      <c r="H41" s="587"/>
      <c r="I41" s="586"/>
      <c r="J41" s="587"/>
      <c r="K41" s="415"/>
      <c r="L41" s="415"/>
      <c r="M41" s="603"/>
      <c r="N41" s="203"/>
      <c r="O41" s="85"/>
      <c r="P41" s="85"/>
    </row>
    <row r="42" s="159" customFormat="1" ht="15.95" customHeight="1" spans="1:16">
      <c r="A42" s="85"/>
      <c r="B42" s="585"/>
      <c r="C42" s="581"/>
      <c r="D42" s="85"/>
      <c r="E42" s="599"/>
      <c r="F42" s="85"/>
      <c r="G42" s="85"/>
      <c r="H42" s="587"/>
      <c r="I42" s="586"/>
      <c r="J42" s="587"/>
      <c r="K42" s="415"/>
      <c r="L42" s="415"/>
      <c r="M42" s="603"/>
      <c r="N42" s="203"/>
      <c r="O42" s="85"/>
      <c r="P42" s="85"/>
    </row>
    <row r="43" s="159" customFormat="1" ht="15.95" customHeight="1" spans="1:16">
      <c r="A43" s="85"/>
      <c r="B43" s="585"/>
      <c r="C43" s="581"/>
      <c r="D43" s="85"/>
      <c r="E43" s="599"/>
      <c r="F43" s="85"/>
      <c r="G43" s="85"/>
      <c r="H43" s="587"/>
      <c r="I43" s="586"/>
      <c r="J43" s="587"/>
      <c r="K43" s="415"/>
      <c r="L43" s="415"/>
      <c r="M43" s="603"/>
      <c r="N43" s="203"/>
      <c r="O43" s="85"/>
      <c r="P43" s="85"/>
    </row>
    <row r="44" s="159" customFormat="1" ht="15.95" customHeight="1" spans="1:16">
      <c r="A44" s="85"/>
      <c r="B44" s="585"/>
      <c r="C44" s="581"/>
      <c r="D44" s="85"/>
      <c r="E44" s="599"/>
      <c r="F44" s="85"/>
      <c r="G44" s="85"/>
      <c r="H44" s="587"/>
      <c r="I44" s="586"/>
      <c r="J44" s="587"/>
      <c r="K44" s="415"/>
      <c r="L44" s="415"/>
      <c r="M44" s="603"/>
      <c r="N44" s="203"/>
      <c r="O44" s="85"/>
      <c r="P44" s="85"/>
    </row>
    <row r="45" s="159" customFormat="1" ht="15.95" customHeight="1" spans="1:16">
      <c r="A45" s="85"/>
      <c r="B45" s="585"/>
      <c r="C45" s="581"/>
      <c r="D45" s="85"/>
      <c r="E45" s="599"/>
      <c r="F45" s="85"/>
      <c r="G45" s="85"/>
      <c r="H45" s="587"/>
      <c r="I45" s="586"/>
      <c r="J45" s="587"/>
      <c r="K45" s="415"/>
      <c r="L45" s="415"/>
      <c r="M45" s="603"/>
      <c r="N45" s="203"/>
      <c r="O45" s="85"/>
      <c r="P45" s="85"/>
    </row>
    <row r="46" s="159" customFormat="1" ht="15.95" customHeight="1" spans="1:16">
      <c r="A46" s="85"/>
      <c r="B46" s="585"/>
      <c r="C46" s="581"/>
      <c r="D46" s="85"/>
      <c r="E46" s="599"/>
      <c r="F46" s="85"/>
      <c r="G46" s="85"/>
      <c r="H46" s="587"/>
      <c r="I46" s="586"/>
      <c r="J46" s="587"/>
      <c r="K46" s="415"/>
      <c r="L46" s="415"/>
      <c r="M46" s="603"/>
      <c r="N46" s="203"/>
      <c r="O46" s="85"/>
      <c r="P46" s="85"/>
    </row>
    <row r="47" s="159" customFormat="1" ht="15.95" customHeight="1" spans="1:16">
      <c r="A47" s="85"/>
      <c r="B47" s="585"/>
      <c r="C47" s="581"/>
      <c r="D47" s="85"/>
      <c r="E47" s="599"/>
      <c r="F47" s="85"/>
      <c r="G47" s="85"/>
      <c r="H47" s="587"/>
      <c r="I47" s="586"/>
      <c r="J47" s="587"/>
      <c r="K47" s="415"/>
      <c r="L47" s="415"/>
      <c r="M47" s="603"/>
      <c r="N47" s="203"/>
      <c r="O47" s="85"/>
      <c r="P47" s="85"/>
    </row>
    <row r="48" s="159" customFormat="1" ht="15.95" customHeight="1" spans="1:16">
      <c r="A48" s="85"/>
      <c r="B48" s="585"/>
      <c r="C48" s="581"/>
      <c r="D48" s="85"/>
      <c r="E48" s="599"/>
      <c r="F48" s="85"/>
      <c r="G48" s="85"/>
      <c r="H48" s="587"/>
      <c r="I48" s="586"/>
      <c r="J48" s="587"/>
      <c r="K48" s="415"/>
      <c r="L48" s="415"/>
      <c r="M48" s="603"/>
      <c r="N48" s="203"/>
      <c r="O48" s="85"/>
      <c r="P48" s="85"/>
    </row>
    <row r="49" s="159" customFormat="1" ht="15.95" customHeight="1" spans="1:16">
      <c r="A49" s="85"/>
      <c r="B49" s="585"/>
      <c r="C49" s="581"/>
      <c r="D49" s="85"/>
      <c r="E49" s="599"/>
      <c r="F49" s="85"/>
      <c r="G49" s="85"/>
      <c r="H49" s="587"/>
      <c r="I49" s="586"/>
      <c r="J49" s="587"/>
      <c r="K49" s="415"/>
      <c r="L49" s="415"/>
      <c r="M49" s="603"/>
      <c r="N49" s="203"/>
      <c r="O49" s="85"/>
      <c r="P49" s="85"/>
    </row>
    <row r="50" s="159" customFormat="1" ht="15.95" customHeight="1" spans="1:16">
      <c r="A50" s="85"/>
      <c r="B50" s="585"/>
      <c r="C50" s="581"/>
      <c r="D50" s="85"/>
      <c r="E50" s="599"/>
      <c r="F50" s="85"/>
      <c r="G50" s="85"/>
      <c r="H50" s="587"/>
      <c r="I50" s="586"/>
      <c r="J50" s="587"/>
      <c r="K50" s="415"/>
      <c r="L50" s="415"/>
      <c r="M50" s="603"/>
      <c r="N50" s="203"/>
      <c r="O50" s="85"/>
      <c r="P50" s="85"/>
    </row>
    <row r="51" s="159" customFormat="1" ht="15.95" customHeight="1" spans="1:16">
      <c r="A51" s="85"/>
      <c r="B51" s="585"/>
      <c r="C51" s="581"/>
      <c r="D51" s="85"/>
      <c r="E51" s="599"/>
      <c r="F51" s="85"/>
      <c r="G51" s="85"/>
      <c r="H51" s="587"/>
      <c r="I51" s="586"/>
      <c r="J51" s="587"/>
      <c r="K51" s="415"/>
      <c r="L51" s="415"/>
      <c r="M51" s="603"/>
      <c r="N51" s="203"/>
      <c r="O51" s="85"/>
      <c r="P51" s="85"/>
    </row>
    <row r="52" s="159" customFormat="1" ht="15.95" customHeight="1" spans="1:16">
      <c r="A52" s="85"/>
      <c r="B52" s="585"/>
      <c r="C52" s="581"/>
      <c r="D52" s="85"/>
      <c r="E52" s="599"/>
      <c r="F52" s="85"/>
      <c r="G52" s="85"/>
      <c r="H52" s="587"/>
      <c r="I52" s="586"/>
      <c r="J52" s="587"/>
      <c r="K52" s="415"/>
      <c r="L52" s="415"/>
      <c r="M52" s="603"/>
      <c r="N52" s="203"/>
      <c r="O52" s="85"/>
      <c r="P52" s="85"/>
    </row>
    <row r="53" s="159" customFormat="1" ht="15.95" customHeight="1" spans="1:16">
      <c r="A53" s="85"/>
      <c r="B53" s="585"/>
      <c r="C53" s="581"/>
      <c r="D53" s="85"/>
      <c r="E53" s="599"/>
      <c r="F53" s="85"/>
      <c r="G53" s="85"/>
      <c r="H53" s="587"/>
      <c r="I53" s="586"/>
      <c r="J53" s="587"/>
      <c r="K53" s="415"/>
      <c r="L53" s="415"/>
      <c r="M53" s="603"/>
      <c r="N53" s="203"/>
      <c r="O53" s="85"/>
      <c r="P53" s="85"/>
    </row>
    <row r="54" s="159" customFormat="1" ht="15.95" customHeight="1" spans="1:16">
      <c r="A54" s="85"/>
      <c r="B54" s="585"/>
      <c r="C54" s="581"/>
      <c r="D54" s="85"/>
      <c r="E54" s="599"/>
      <c r="F54" s="85"/>
      <c r="G54" s="85"/>
      <c r="H54" s="587"/>
      <c r="I54" s="586"/>
      <c r="J54" s="587"/>
      <c r="K54" s="415"/>
      <c r="L54" s="415"/>
      <c r="M54" s="603"/>
      <c r="N54" s="203"/>
      <c r="O54" s="85"/>
      <c r="P54" s="85"/>
    </row>
    <row r="55" s="159" customFormat="1" ht="15.95" customHeight="1" spans="1:16">
      <c r="A55" s="85"/>
      <c r="B55" s="585"/>
      <c r="C55" s="581"/>
      <c r="D55" s="85"/>
      <c r="E55" s="599"/>
      <c r="F55" s="85"/>
      <c r="G55" s="85"/>
      <c r="H55" s="587"/>
      <c r="I55" s="586"/>
      <c r="J55" s="587"/>
      <c r="K55" s="415"/>
      <c r="L55" s="415"/>
      <c r="M55" s="603"/>
      <c r="N55" s="203"/>
      <c r="O55" s="85"/>
      <c r="P55" s="85"/>
    </row>
    <row r="56" s="159" customFormat="1" ht="15.95" customHeight="1" spans="1:16">
      <c r="A56" s="85"/>
      <c r="B56" s="585"/>
      <c r="C56" s="581"/>
      <c r="D56" s="85"/>
      <c r="E56" s="599"/>
      <c r="F56" s="85"/>
      <c r="G56" s="85"/>
      <c r="H56" s="587"/>
      <c r="I56" s="586"/>
      <c r="J56" s="587"/>
      <c r="K56" s="415"/>
      <c r="L56" s="415"/>
      <c r="M56" s="603"/>
      <c r="N56" s="203"/>
      <c r="O56" s="85"/>
      <c r="P56" s="85"/>
    </row>
    <row r="57" s="159" customFormat="1" ht="15.95" customHeight="1" spans="1:16">
      <c r="A57" s="85"/>
      <c r="B57" s="585"/>
      <c r="C57" s="581"/>
      <c r="D57" s="85"/>
      <c r="E57" s="599"/>
      <c r="F57" s="85"/>
      <c r="G57" s="85"/>
      <c r="H57" s="587"/>
      <c r="I57" s="586"/>
      <c r="J57" s="587"/>
      <c r="K57" s="415"/>
      <c r="L57" s="415"/>
      <c r="M57" s="603"/>
      <c r="N57" s="203"/>
      <c r="O57" s="85"/>
      <c r="P57" s="85"/>
    </row>
    <row r="58" s="159" customFormat="1" ht="15.95" customHeight="1" spans="1:16">
      <c r="A58" s="85"/>
      <c r="B58" s="585"/>
      <c r="C58" s="581"/>
      <c r="D58" s="85"/>
      <c r="E58" s="599"/>
      <c r="F58" s="85"/>
      <c r="G58" s="85"/>
      <c r="H58" s="587"/>
      <c r="I58" s="586"/>
      <c r="J58" s="587"/>
      <c r="K58" s="415"/>
      <c r="L58" s="415"/>
      <c r="M58" s="603"/>
      <c r="N58" s="203"/>
      <c r="O58" s="85"/>
      <c r="P58" s="85"/>
    </row>
    <row r="59" s="159" customFormat="1" ht="15.95" customHeight="1" spans="1:16">
      <c r="A59" s="85"/>
      <c r="B59" s="585"/>
      <c r="C59" s="581"/>
      <c r="D59" s="85"/>
      <c r="E59" s="599"/>
      <c r="F59" s="85"/>
      <c r="G59" s="85"/>
      <c r="H59" s="587"/>
      <c r="I59" s="586"/>
      <c r="J59" s="587"/>
      <c r="K59" s="415"/>
      <c r="L59" s="415"/>
      <c r="M59" s="603"/>
      <c r="N59" s="203"/>
      <c r="O59" s="85"/>
      <c r="P59" s="85"/>
    </row>
    <row r="60" s="159" customFormat="1" ht="15.95" customHeight="1" spans="1:16">
      <c r="A60" s="85"/>
      <c r="B60" s="585"/>
      <c r="C60" s="581"/>
      <c r="D60" s="85"/>
      <c r="E60" s="599"/>
      <c r="F60" s="85"/>
      <c r="G60" s="85"/>
      <c r="H60" s="587"/>
      <c r="I60" s="586"/>
      <c r="J60" s="587"/>
      <c r="K60" s="415"/>
      <c r="L60" s="415"/>
      <c r="M60" s="603"/>
      <c r="N60" s="203"/>
      <c r="O60" s="85"/>
      <c r="P60" s="85"/>
    </row>
    <row r="61" s="159" customFormat="1" ht="15.95" customHeight="1" spans="1:16">
      <c r="A61" s="85"/>
      <c r="B61" s="585"/>
      <c r="C61" s="601"/>
      <c r="D61" s="85"/>
      <c r="E61" s="599"/>
      <c r="F61" s="85"/>
      <c r="G61" s="85"/>
      <c r="H61" s="602"/>
      <c r="I61" s="586"/>
      <c r="J61" s="587"/>
      <c r="K61" s="415"/>
      <c r="L61" s="415"/>
      <c r="M61" s="603"/>
      <c r="N61" s="203"/>
      <c r="O61" s="85"/>
      <c r="P61" s="85"/>
    </row>
    <row r="62" s="159" customFormat="1" ht="15.95" customHeight="1" spans="1:16">
      <c r="A62" s="85"/>
      <c r="B62" s="585"/>
      <c r="C62" s="601"/>
      <c r="D62" s="85"/>
      <c r="E62" s="599"/>
      <c r="F62" s="85"/>
      <c r="G62" s="85"/>
      <c r="H62" s="602"/>
      <c r="I62" s="586"/>
      <c r="J62" s="587"/>
      <c r="K62" s="415"/>
      <c r="L62" s="415"/>
      <c r="M62" s="603"/>
      <c r="N62" s="203"/>
      <c r="O62" s="85"/>
      <c r="P62" s="85"/>
    </row>
    <row r="63" s="159" customFormat="1" ht="15.95" customHeight="1" spans="1:16">
      <c r="A63" s="85"/>
      <c r="B63" s="585"/>
      <c r="C63" s="581"/>
      <c r="D63" s="85"/>
      <c r="E63" s="599"/>
      <c r="F63" s="85"/>
      <c r="G63" s="85"/>
      <c r="H63" s="587"/>
      <c r="I63" s="586"/>
      <c r="J63" s="587"/>
      <c r="K63" s="415"/>
      <c r="L63" s="415"/>
      <c r="M63" s="603"/>
      <c r="N63" s="203"/>
      <c r="O63" s="85"/>
      <c r="P63" s="85"/>
    </row>
    <row r="64" s="159" customFormat="1" ht="15.95" customHeight="1" spans="1:16">
      <c r="A64" s="85"/>
      <c r="B64" s="585"/>
      <c r="C64" s="581"/>
      <c r="D64" s="85"/>
      <c r="E64" s="599"/>
      <c r="F64" s="85"/>
      <c r="G64" s="85"/>
      <c r="H64" s="587"/>
      <c r="I64" s="586"/>
      <c r="J64" s="587"/>
      <c r="K64" s="415"/>
      <c r="L64" s="415"/>
      <c r="M64" s="603"/>
      <c r="N64" s="203"/>
      <c r="O64" s="85"/>
      <c r="P64" s="85"/>
    </row>
    <row r="65" s="159" customFormat="1" ht="15.95" customHeight="1" spans="1:16">
      <c r="A65" s="85"/>
      <c r="B65" s="585"/>
      <c r="C65" s="581"/>
      <c r="D65" s="85"/>
      <c r="E65" s="599"/>
      <c r="F65" s="85"/>
      <c r="G65" s="85"/>
      <c r="H65" s="587"/>
      <c r="I65" s="586"/>
      <c r="J65" s="587"/>
      <c r="K65" s="415"/>
      <c r="L65" s="415"/>
      <c r="M65" s="603"/>
      <c r="N65" s="203"/>
      <c r="O65" s="85"/>
      <c r="P65" s="85"/>
    </row>
    <row r="66" s="159" customFormat="1" ht="15.95" customHeight="1" spans="1:16">
      <c r="A66" s="85"/>
      <c r="B66" s="585"/>
      <c r="C66" s="581"/>
      <c r="D66" s="85"/>
      <c r="E66" s="599"/>
      <c r="F66" s="85"/>
      <c r="G66" s="85"/>
      <c r="H66" s="587"/>
      <c r="I66" s="586"/>
      <c r="J66" s="587"/>
      <c r="K66" s="415"/>
      <c r="L66" s="415"/>
      <c r="M66" s="603"/>
      <c r="N66" s="203"/>
      <c r="O66" s="85"/>
      <c r="P66" s="85"/>
    </row>
    <row r="67" s="159" customFormat="1" ht="15.95" customHeight="1" spans="1:16">
      <c r="A67" s="85"/>
      <c r="B67" s="585"/>
      <c r="C67" s="581"/>
      <c r="D67" s="85"/>
      <c r="E67" s="599"/>
      <c r="F67" s="85"/>
      <c r="G67" s="85"/>
      <c r="H67" s="587"/>
      <c r="I67" s="586"/>
      <c r="J67" s="587"/>
      <c r="K67" s="415"/>
      <c r="L67" s="415"/>
      <c r="M67" s="603"/>
      <c r="N67" s="203"/>
      <c r="O67" s="85"/>
      <c r="P67" s="85"/>
    </row>
    <row r="68" s="159" customFormat="1" ht="15.95" customHeight="1" spans="1:16">
      <c r="A68" s="85"/>
      <c r="B68" s="585"/>
      <c r="C68" s="581"/>
      <c r="D68" s="85"/>
      <c r="E68" s="599"/>
      <c r="F68" s="85"/>
      <c r="G68" s="85"/>
      <c r="H68" s="587"/>
      <c r="I68" s="586"/>
      <c r="J68" s="587"/>
      <c r="K68" s="415"/>
      <c r="L68" s="415"/>
      <c r="M68" s="603"/>
      <c r="N68" s="203"/>
      <c r="O68" s="85"/>
      <c r="P68" s="85"/>
    </row>
    <row r="69" s="159" customFormat="1" ht="15.95" customHeight="1" spans="1:16">
      <c r="A69" s="85"/>
      <c r="B69" s="585"/>
      <c r="C69" s="581"/>
      <c r="D69" s="85"/>
      <c r="E69" s="599"/>
      <c r="F69" s="85"/>
      <c r="G69" s="85"/>
      <c r="H69" s="587"/>
      <c r="I69" s="586"/>
      <c r="J69" s="587"/>
      <c r="K69" s="415"/>
      <c r="L69" s="415"/>
      <c r="M69" s="603"/>
      <c r="N69" s="203"/>
      <c r="O69" s="85"/>
      <c r="P69" s="85"/>
    </row>
    <row r="70" s="159" customFormat="1" ht="15.95" customHeight="1" spans="1:16">
      <c r="A70" s="85"/>
      <c r="B70" s="585"/>
      <c r="C70" s="581"/>
      <c r="D70" s="85"/>
      <c r="E70" s="599"/>
      <c r="F70" s="85"/>
      <c r="G70" s="85"/>
      <c r="H70" s="587"/>
      <c r="I70" s="586"/>
      <c r="J70" s="587"/>
      <c r="K70" s="415"/>
      <c r="L70" s="415"/>
      <c r="M70" s="603"/>
      <c r="N70" s="203"/>
      <c r="O70" s="85"/>
      <c r="P70" s="85"/>
    </row>
    <row r="71" s="159" customFormat="1" ht="15.95" customHeight="1" spans="1:16">
      <c r="A71" s="85"/>
      <c r="B71" s="585"/>
      <c r="C71" s="581"/>
      <c r="D71" s="85"/>
      <c r="E71" s="599"/>
      <c r="F71" s="85"/>
      <c r="G71" s="85"/>
      <c r="H71" s="587"/>
      <c r="I71" s="586"/>
      <c r="J71" s="587"/>
      <c r="K71" s="415"/>
      <c r="L71" s="415"/>
      <c r="M71" s="603"/>
      <c r="N71" s="203"/>
      <c r="O71" s="85"/>
      <c r="P71" s="85"/>
    </row>
    <row r="72" s="159" customFormat="1" ht="15.95" customHeight="1" spans="1:16">
      <c r="A72" s="85"/>
      <c r="B72" s="585"/>
      <c r="C72" s="581"/>
      <c r="D72" s="85"/>
      <c r="E72" s="599"/>
      <c r="F72" s="85"/>
      <c r="G72" s="85"/>
      <c r="H72" s="587"/>
      <c r="I72" s="586"/>
      <c r="J72" s="587"/>
      <c r="K72" s="415"/>
      <c r="L72" s="415"/>
      <c r="M72" s="603"/>
      <c r="N72" s="203"/>
      <c r="O72" s="85"/>
      <c r="P72" s="85"/>
    </row>
    <row r="73" s="159" customFormat="1" ht="15.95" customHeight="1" spans="1:16">
      <c r="A73" s="85"/>
      <c r="B73" s="585"/>
      <c r="C73" s="581"/>
      <c r="D73" s="85"/>
      <c r="E73" s="599"/>
      <c r="F73" s="85"/>
      <c r="G73" s="85"/>
      <c r="H73" s="587"/>
      <c r="I73" s="586"/>
      <c r="J73" s="587"/>
      <c r="K73" s="415"/>
      <c r="L73" s="415"/>
      <c r="M73" s="603"/>
      <c r="N73" s="203"/>
      <c r="O73" s="85"/>
      <c r="P73" s="85"/>
    </row>
    <row r="74" s="159" customFormat="1" ht="15.95" customHeight="1" spans="1:16">
      <c r="A74" s="85"/>
      <c r="B74" s="585"/>
      <c r="C74" s="581"/>
      <c r="D74" s="85"/>
      <c r="E74" s="599"/>
      <c r="F74" s="85"/>
      <c r="G74" s="85"/>
      <c r="H74" s="587"/>
      <c r="I74" s="586"/>
      <c r="J74" s="587"/>
      <c r="K74" s="415"/>
      <c r="L74" s="415"/>
      <c r="M74" s="603"/>
      <c r="N74" s="203"/>
      <c r="O74" s="85"/>
      <c r="P74" s="85"/>
    </row>
    <row r="75" s="159" customFormat="1" ht="15.95" customHeight="1" spans="1:16">
      <c r="A75" s="85"/>
      <c r="B75" s="585"/>
      <c r="C75" s="581"/>
      <c r="D75" s="85"/>
      <c r="E75" s="599"/>
      <c r="F75" s="85"/>
      <c r="G75" s="85"/>
      <c r="H75" s="587"/>
      <c r="I75" s="586"/>
      <c r="J75" s="587"/>
      <c r="K75" s="415"/>
      <c r="L75" s="415"/>
      <c r="M75" s="603"/>
      <c r="N75" s="203"/>
      <c r="O75" s="85"/>
      <c r="P75" s="85"/>
    </row>
    <row r="76" s="159" customFormat="1" ht="15.95" customHeight="1" spans="1:16">
      <c r="A76" s="85"/>
      <c r="B76" s="585"/>
      <c r="C76" s="581"/>
      <c r="D76" s="85"/>
      <c r="E76" s="599"/>
      <c r="F76" s="85"/>
      <c r="G76" s="85"/>
      <c r="H76" s="587"/>
      <c r="I76" s="586"/>
      <c r="J76" s="587"/>
      <c r="K76" s="415"/>
      <c r="L76" s="415"/>
      <c r="M76" s="603"/>
      <c r="N76" s="203"/>
      <c r="O76" s="85"/>
      <c r="P76" s="85"/>
    </row>
    <row r="77" s="159" customFormat="1" ht="15.95" customHeight="1" spans="1:16">
      <c r="A77" s="85"/>
      <c r="B77" s="585"/>
      <c r="C77" s="581"/>
      <c r="D77" s="85"/>
      <c r="E77" s="599"/>
      <c r="F77" s="85"/>
      <c r="G77" s="85"/>
      <c r="H77" s="587"/>
      <c r="I77" s="586"/>
      <c r="J77" s="587"/>
      <c r="K77" s="415"/>
      <c r="L77" s="415"/>
      <c r="M77" s="603"/>
      <c r="N77" s="203"/>
      <c r="O77" s="85"/>
      <c r="P77" s="85"/>
    </row>
    <row r="78" s="159" customFormat="1" ht="15.95" customHeight="1" spans="1:16">
      <c r="A78" s="85"/>
      <c r="B78" s="585"/>
      <c r="C78" s="581"/>
      <c r="D78" s="85"/>
      <c r="E78" s="599"/>
      <c r="F78" s="85"/>
      <c r="G78" s="85"/>
      <c r="H78" s="587"/>
      <c r="I78" s="586"/>
      <c r="J78" s="587"/>
      <c r="K78" s="415"/>
      <c r="L78" s="415"/>
      <c r="M78" s="603"/>
      <c r="N78" s="203"/>
      <c r="O78" s="85"/>
      <c r="P78" s="85"/>
    </row>
    <row r="79" s="159" customFormat="1" ht="15.95" customHeight="1" spans="1:16">
      <c r="A79" s="85"/>
      <c r="B79" s="585"/>
      <c r="C79" s="581"/>
      <c r="D79" s="85"/>
      <c r="E79" s="599"/>
      <c r="F79" s="85"/>
      <c r="G79" s="85"/>
      <c r="H79" s="587"/>
      <c r="I79" s="586"/>
      <c r="J79" s="587"/>
      <c r="K79" s="415"/>
      <c r="L79" s="415"/>
      <c r="M79" s="603"/>
      <c r="N79" s="203"/>
      <c r="O79" s="85"/>
      <c r="P79" s="85"/>
    </row>
    <row r="80" s="159" customFormat="1" ht="15.95" customHeight="1" spans="1:16">
      <c r="A80" s="85"/>
      <c r="B80" s="585"/>
      <c r="C80" s="581"/>
      <c r="D80" s="85"/>
      <c r="E80" s="599"/>
      <c r="F80" s="85"/>
      <c r="G80" s="85"/>
      <c r="H80" s="587"/>
      <c r="I80" s="586"/>
      <c r="J80" s="587"/>
      <c r="K80" s="415"/>
      <c r="L80" s="415"/>
      <c r="M80" s="603"/>
      <c r="N80" s="203"/>
      <c r="O80" s="85"/>
      <c r="P80" s="85"/>
    </row>
    <row r="81" s="159" customFormat="1" ht="15.95" customHeight="1" spans="1:16">
      <c r="A81" s="85"/>
      <c r="B81" s="585"/>
      <c r="C81" s="581"/>
      <c r="D81" s="85"/>
      <c r="E81" s="599"/>
      <c r="F81" s="85"/>
      <c r="G81" s="85"/>
      <c r="H81" s="587"/>
      <c r="I81" s="586"/>
      <c r="J81" s="587"/>
      <c r="K81" s="415"/>
      <c r="L81" s="415"/>
      <c r="M81" s="603"/>
      <c r="N81" s="203"/>
      <c r="O81" s="85"/>
      <c r="P81" s="85"/>
    </row>
    <row r="82" s="159" customFormat="1" ht="15.95" customHeight="1" spans="1:16">
      <c r="A82" s="85"/>
      <c r="B82" s="585"/>
      <c r="C82" s="581"/>
      <c r="D82" s="85"/>
      <c r="E82" s="599"/>
      <c r="F82" s="85"/>
      <c r="G82" s="85"/>
      <c r="H82" s="587"/>
      <c r="I82" s="586"/>
      <c r="J82" s="587"/>
      <c r="K82" s="415"/>
      <c r="L82" s="415"/>
      <c r="M82" s="603"/>
      <c r="N82" s="203"/>
      <c r="O82" s="85"/>
      <c r="P82" s="85"/>
    </row>
    <row r="83" s="159" customFormat="1" ht="15.95" customHeight="1" spans="1:16">
      <c r="A83" s="85"/>
      <c r="B83" s="585"/>
      <c r="C83" s="581"/>
      <c r="D83" s="85"/>
      <c r="E83" s="599"/>
      <c r="F83" s="85"/>
      <c r="G83" s="85"/>
      <c r="H83" s="587"/>
      <c r="I83" s="586"/>
      <c r="J83" s="587"/>
      <c r="K83" s="415"/>
      <c r="L83" s="415"/>
      <c r="M83" s="603"/>
      <c r="N83" s="203"/>
      <c r="O83" s="85"/>
      <c r="P83" s="85"/>
    </row>
    <row r="84" s="159" customFormat="1" ht="15.95" customHeight="1" spans="1:16">
      <c r="A84" s="85"/>
      <c r="B84" s="585"/>
      <c r="C84" s="581"/>
      <c r="D84" s="85"/>
      <c r="E84" s="599"/>
      <c r="F84" s="85"/>
      <c r="G84" s="85"/>
      <c r="H84" s="587"/>
      <c r="I84" s="586"/>
      <c r="J84" s="587"/>
      <c r="K84" s="415"/>
      <c r="L84" s="415"/>
      <c r="M84" s="603"/>
      <c r="N84" s="203"/>
      <c r="O84" s="85"/>
      <c r="P84" s="85"/>
    </row>
    <row r="85" s="159" customFormat="1" ht="15.95" customHeight="1" spans="1:16">
      <c r="A85" s="85"/>
      <c r="B85" s="585"/>
      <c r="C85" s="581"/>
      <c r="D85" s="85"/>
      <c r="E85" s="599"/>
      <c r="F85" s="85"/>
      <c r="G85" s="85"/>
      <c r="H85" s="587"/>
      <c r="I85" s="586"/>
      <c r="J85" s="587"/>
      <c r="K85" s="415"/>
      <c r="L85" s="415"/>
      <c r="M85" s="603"/>
      <c r="N85" s="203"/>
      <c r="O85" s="85"/>
      <c r="P85" s="85"/>
    </row>
    <row r="86" s="159" customFormat="1" ht="15.95" customHeight="1" spans="1:16">
      <c r="A86" s="85"/>
      <c r="B86" s="585"/>
      <c r="C86" s="581"/>
      <c r="D86" s="85"/>
      <c r="E86" s="599"/>
      <c r="F86" s="85"/>
      <c r="G86" s="85"/>
      <c r="H86" s="587"/>
      <c r="I86" s="586"/>
      <c r="J86" s="587"/>
      <c r="K86" s="415"/>
      <c r="L86" s="415"/>
      <c r="M86" s="603"/>
      <c r="N86" s="203"/>
      <c r="O86" s="85"/>
      <c r="P86" s="85"/>
    </row>
    <row r="87" s="159" customFormat="1" ht="15.95" customHeight="1" spans="1:16">
      <c r="A87" s="85"/>
      <c r="B87" s="585"/>
      <c r="C87" s="581"/>
      <c r="D87" s="85"/>
      <c r="E87" s="599"/>
      <c r="F87" s="85"/>
      <c r="G87" s="85"/>
      <c r="H87" s="587"/>
      <c r="I87" s="586"/>
      <c r="J87" s="587"/>
      <c r="K87" s="415"/>
      <c r="L87" s="415"/>
      <c r="M87" s="603"/>
      <c r="N87" s="203"/>
      <c r="O87" s="85"/>
      <c r="P87" s="85"/>
    </row>
    <row r="88" s="159" customFormat="1" ht="15.95" customHeight="1" spans="1:16">
      <c r="A88" s="85"/>
      <c r="B88" s="585"/>
      <c r="C88" s="581"/>
      <c r="D88" s="85"/>
      <c r="E88" s="599"/>
      <c r="F88" s="85"/>
      <c r="G88" s="85"/>
      <c r="H88" s="602"/>
      <c r="I88" s="586"/>
      <c r="J88" s="587"/>
      <c r="K88" s="415"/>
      <c r="L88" s="415"/>
      <c r="M88" s="603"/>
      <c r="N88" s="203"/>
      <c r="O88" s="85"/>
      <c r="P88" s="85"/>
    </row>
    <row r="89" s="159" customFormat="1" ht="15.95" customHeight="1" spans="1:16">
      <c r="A89" s="85"/>
      <c r="B89" s="585"/>
      <c r="C89" s="581"/>
      <c r="D89" s="85"/>
      <c r="E89" s="599"/>
      <c r="F89" s="85"/>
      <c r="G89" s="85"/>
      <c r="H89" s="602"/>
      <c r="I89" s="586"/>
      <c r="J89" s="587"/>
      <c r="K89" s="415"/>
      <c r="L89" s="415"/>
      <c r="M89" s="603"/>
      <c r="N89" s="203"/>
      <c r="O89" s="85"/>
      <c r="P89" s="85"/>
    </row>
    <row r="90" s="159" customFormat="1" ht="15.95" customHeight="1" spans="1:16">
      <c r="A90" s="85"/>
      <c r="B90" s="585"/>
      <c r="C90" s="601"/>
      <c r="D90" s="85"/>
      <c r="E90" s="599"/>
      <c r="F90" s="85"/>
      <c r="G90" s="85"/>
      <c r="H90" s="602"/>
      <c r="I90" s="586"/>
      <c r="J90" s="587"/>
      <c r="K90" s="415"/>
      <c r="L90" s="415"/>
      <c r="M90" s="603"/>
      <c r="N90" s="203"/>
      <c r="O90" s="85"/>
      <c r="P90" s="85"/>
    </row>
    <row r="91" s="159" customFormat="1" ht="15.95" customHeight="1" spans="1:16">
      <c r="A91" s="85"/>
      <c r="B91" s="585"/>
      <c r="C91" s="601"/>
      <c r="D91" s="85"/>
      <c r="E91" s="599"/>
      <c r="F91" s="85"/>
      <c r="G91" s="85"/>
      <c r="H91" s="602"/>
      <c r="I91" s="586"/>
      <c r="J91" s="587"/>
      <c r="K91" s="415"/>
      <c r="L91" s="415"/>
      <c r="M91" s="603"/>
      <c r="N91" s="203"/>
      <c r="O91" s="85"/>
      <c r="P91" s="85"/>
    </row>
    <row r="92" s="159" customFormat="1" ht="15.95" customHeight="1" spans="1:16">
      <c r="A92" s="85"/>
      <c r="B92" s="585"/>
      <c r="C92" s="601"/>
      <c r="D92" s="85"/>
      <c r="E92" s="599"/>
      <c r="F92" s="85"/>
      <c r="G92" s="85"/>
      <c r="H92" s="602"/>
      <c r="I92" s="586"/>
      <c r="J92" s="587"/>
      <c r="K92" s="415"/>
      <c r="L92" s="415"/>
      <c r="M92" s="603"/>
      <c r="N92" s="203"/>
      <c r="O92" s="85"/>
      <c r="P92" s="85"/>
    </row>
    <row r="93" s="159" customFormat="1" ht="15.95" customHeight="1" spans="1:16">
      <c r="A93" s="85"/>
      <c r="B93" s="585"/>
      <c r="C93" s="601"/>
      <c r="D93" s="85"/>
      <c r="E93" s="599"/>
      <c r="F93" s="85"/>
      <c r="G93" s="85"/>
      <c r="H93" s="602"/>
      <c r="I93" s="586"/>
      <c r="J93" s="587"/>
      <c r="K93" s="415"/>
      <c r="L93" s="415"/>
      <c r="M93" s="603"/>
      <c r="N93" s="203"/>
      <c r="O93" s="85"/>
      <c r="P93" s="85"/>
    </row>
    <row r="94" s="67" customFormat="1" ht="15.95" customHeight="1" spans="1:16">
      <c r="A94" s="82"/>
      <c r="B94" s="82"/>
      <c r="C94" s="71"/>
      <c r="D94" s="82"/>
      <c r="E94" s="599"/>
      <c r="F94" s="82"/>
      <c r="G94" s="82"/>
      <c r="H94" s="603"/>
      <c r="I94" s="603"/>
      <c r="J94" s="603"/>
      <c r="K94" s="603"/>
      <c r="L94" s="603"/>
      <c r="M94" s="603"/>
      <c r="N94" s="603"/>
      <c r="O94" s="82"/>
      <c r="P94" s="82"/>
    </row>
    <row r="95" s="67" customFormat="1" ht="15.95" customHeight="1" spans="1:16">
      <c r="A95" s="82"/>
      <c r="B95" s="82"/>
      <c r="C95" s="71"/>
      <c r="D95" s="82"/>
      <c r="E95" s="599"/>
      <c r="F95" s="82"/>
      <c r="G95" s="82"/>
      <c r="H95" s="603"/>
      <c r="I95" s="603"/>
      <c r="J95" s="603"/>
      <c r="K95" s="603"/>
      <c r="L95" s="603"/>
      <c r="M95" s="603"/>
      <c r="N95" s="603"/>
      <c r="O95" s="82"/>
      <c r="P95" s="82"/>
    </row>
    <row r="96" s="67" customFormat="1" ht="15.95" customHeight="1" spans="1:16">
      <c r="A96" s="77" t="s">
        <v>551</v>
      </c>
      <c r="B96" s="78"/>
      <c r="C96" s="71"/>
      <c r="D96" s="82"/>
      <c r="E96" s="599"/>
      <c r="F96" s="82"/>
      <c r="G96" s="82"/>
      <c r="H96" s="603"/>
      <c r="I96" s="603"/>
      <c r="J96" s="603">
        <f>SUM(J7:J95)</f>
        <v>0</v>
      </c>
      <c r="K96" s="603"/>
      <c r="L96" s="603"/>
      <c r="M96" s="603">
        <f>SUM(M7:M95)</f>
        <v>0</v>
      </c>
      <c r="N96" s="203" t="str">
        <f t="shared" ref="N96" si="0">IF(J96=0,"",(M96-J96)/J96*100)</f>
        <v/>
      </c>
      <c r="O96" s="82"/>
      <c r="P96" s="82"/>
    </row>
    <row r="97" s="67" customFormat="1" ht="15.95" customHeight="1" spans="1:13">
      <c r="A97" s="79" t="str">
        <f>'产成品（库存商品）'!A30</f>
        <v>填表人：魏延辉</v>
      </c>
      <c r="C97" s="68"/>
      <c r="E97" s="571"/>
      <c r="H97" s="150"/>
      <c r="I97" s="150"/>
      <c r="J97" s="150"/>
      <c r="M97" s="67" t="str">
        <f>原材料!L9</f>
        <v>评估人员：</v>
      </c>
    </row>
    <row r="98" s="67" customFormat="1" ht="15.95" customHeight="1" spans="1:10">
      <c r="A98" s="67" t="str">
        <f>'产成品（库存商品）'!A31</f>
        <v>填表日期：2021年3月31日</v>
      </c>
      <c r="C98" s="68"/>
      <c r="E98" s="571"/>
      <c r="H98" s="150"/>
      <c r="I98" s="150"/>
      <c r="J98" s="150"/>
    </row>
    <row r="101" customHeight="1" spans="10:11">
      <c r="J101" s="604">
        <v>937161.14</v>
      </c>
      <c r="K101" s="167">
        <f>SUM(J7:J88)</f>
        <v>0</v>
      </c>
    </row>
    <row r="102" customHeight="1" spans="10:11">
      <c r="J102" s="605">
        <v>13375.74</v>
      </c>
      <c r="K102" s="167">
        <f>K101-J104</f>
        <v>950536.88</v>
      </c>
    </row>
    <row r="104" customHeight="1" spans="10:10">
      <c r="J104" s="167">
        <f>J96-J101-J102</f>
        <v>-950536.88</v>
      </c>
    </row>
  </sheetData>
  <mergeCells count="13">
    <mergeCell ref="A2:O2"/>
    <mergeCell ref="A3:O3"/>
    <mergeCell ref="D5:F5"/>
    <mergeCell ref="H5:J5"/>
    <mergeCell ref="K5:M5"/>
    <mergeCell ref="A96:B96"/>
    <mergeCell ref="A5:A6"/>
    <mergeCell ref="B5:B6"/>
    <mergeCell ref="C5:C6"/>
    <mergeCell ref="G5:G6"/>
    <mergeCell ref="N5:N6"/>
    <mergeCell ref="O5:O6"/>
    <mergeCell ref="P5:P6"/>
  </mergeCells>
  <hyperlinks>
    <hyperlink ref="A1" location="索引目录!E20" display="返回索引页"/>
    <hyperlink ref="B1" location="存货汇总!B8" display="返回"/>
  </hyperlinks>
  <printOptions horizontalCentered="1"/>
  <pageMargins left="0.590551181102362" right="0.590551181102362" top="0.78740157480315" bottom="0.78740157480315" header="1.06299212598425" footer="0.590551181102362"/>
  <pageSetup paperSize="9" firstPageNumber="4294963191" fitToHeight="0" orientation="landscape" useFirstPageNumber="1"/>
  <headerFooter alignWithMargins="0">
    <oddHeader>&amp;R&amp;"-,常规"&amp;9表3-9-3
共&amp;N页第&amp;P页</oddHead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9"/>
  <sheetViews>
    <sheetView workbookViewId="0">
      <selection activeCell="A3" sqref="A3:P3"/>
    </sheetView>
  </sheetViews>
  <sheetFormatPr defaultColWidth="9" defaultRowHeight="15.75" customHeight="1"/>
  <cols>
    <col min="1" max="1" width="5.75" style="13" customWidth="1"/>
    <col min="2" max="2" width="15.625" style="13" customWidth="1"/>
    <col min="3" max="3" width="11.25" style="13" customWidth="1"/>
    <col min="4" max="4" width="5.125" style="13" customWidth="1"/>
    <col min="5" max="5" width="10.25" style="167" hidden="1" customWidth="1" outlineLevel="1"/>
    <col min="6" max="6" width="6.875" style="167" hidden="1" customWidth="1" outlineLevel="1"/>
    <col min="7" max="8" width="13.125" style="167" hidden="1" customWidth="1" outlineLevel="1"/>
    <col min="9" max="9" width="11.25" style="167" customWidth="1" collapsed="1"/>
    <col min="10" max="10" width="10" style="167" customWidth="1"/>
    <col min="11" max="11" width="13.25" style="167" customWidth="1"/>
    <col min="12" max="12" width="11.25" style="13" customWidth="1"/>
    <col min="13" max="13" width="10" style="167" customWidth="1"/>
    <col min="14" max="14" width="13.25" style="167" customWidth="1"/>
    <col min="15" max="15" width="7" style="167" customWidth="1"/>
    <col min="16" max="16" width="8.125" style="13" customWidth="1"/>
    <col min="17" max="16384" width="9" style="13"/>
  </cols>
  <sheetData>
    <row r="1" spans="1:16">
      <c r="A1" s="14" t="s">
        <v>284</v>
      </c>
      <c r="B1" s="33" t="s">
        <v>361</v>
      </c>
      <c r="C1" s="12"/>
      <c r="D1" s="12"/>
      <c r="E1" s="12"/>
      <c r="F1" s="12"/>
      <c r="G1" s="12"/>
      <c r="H1" s="12"/>
      <c r="I1" s="12"/>
      <c r="J1" s="12"/>
      <c r="K1" s="12"/>
      <c r="L1" s="12"/>
      <c r="M1" s="12"/>
      <c r="N1" s="12"/>
      <c r="O1" s="12"/>
      <c r="P1" s="12"/>
    </row>
    <row r="2" s="11" customFormat="1" ht="30" customHeight="1" spans="1:16">
      <c r="A2" s="17" t="s">
        <v>552</v>
      </c>
      <c r="B2" s="34"/>
      <c r="C2" s="34"/>
      <c r="D2" s="34"/>
      <c r="E2" s="34"/>
      <c r="F2" s="34"/>
      <c r="G2" s="34"/>
      <c r="H2" s="34"/>
      <c r="I2" s="34"/>
      <c r="J2" s="34"/>
      <c r="K2" s="34"/>
      <c r="L2" s="34"/>
      <c r="M2" s="34"/>
      <c r="N2" s="34"/>
      <c r="O2" s="34"/>
      <c r="P2" s="34"/>
    </row>
    <row r="3" ht="14.1" customHeight="1" spans="1:16">
      <c r="A3" s="19" t="str">
        <f>CONCATENATE(封面!D9,封面!F9,封面!G9,封面!H9,封面!I9,封面!J9,封面!K9)</f>
        <v>评估基准日：2021年3月31日</v>
      </c>
      <c r="B3" s="19"/>
      <c r="C3" s="19"/>
      <c r="D3" s="19"/>
      <c r="E3" s="19"/>
      <c r="F3" s="19"/>
      <c r="G3" s="30"/>
      <c r="H3" s="30"/>
      <c r="I3" s="30"/>
      <c r="J3" s="30"/>
      <c r="K3" s="30"/>
      <c r="L3" s="30"/>
      <c r="M3" s="30"/>
      <c r="N3" s="30"/>
      <c r="O3" s="30"/>
      <c r="P3" s="30"/>
    </row>
    <row r="4" customHeight="1" spans="1:16">
      <c r="A4" s="20" t="str">
        <f>封面!D7&amp;封面!F7</f>
        <v>产权持有人：黑龙江省机场管理集团有限公司漠河机场分公司</v>
      </c>
      <c r="P4" s="31" t="s">
        <v>286</v>
      </c>
    </row>
    <row r="5" s="12" customFormat="1" customHeight="1" spans="1:16">
      <c r="A5" s="21" t="s">
        <v>351</v>
      </c>
      <c r="B5" s="21" t="s">
        <v>541</v>
      </c>
      <c r="C5" s="21" t="s">
        <v>553</v>
      </c>
      <c r="D5" s="133" t="s">
        <v>542</v>
      </c>
      <c r="E5" s="21" t="s">
        <v>364</v>
      </c>
      <c r="F5" s="21"/>
      <c r="G5" s="21"/>
      <c r="H5" s="36" t="s">
        <v>442</v>
      </c>
      <c r="I5" s="549" t="s">
        <v>366</v>
      </c>
      <c r="J5" s="550"/>
      <c r="K5" s="551"/>
      <c r="L5" s="552" t="s">
        <v>367</v>
      </c>
      <c r="M5" s="553"/>
      <c r="N5" s="554"/>
      <c r="O5" s="555" t="s">
        <v>387</v>
      </c>
      <c r="P5" s="21" t="s">
        <v>450</v>
      </c>
    </row>
    <row r="6" s="12" customFormat="1" customHeight="1" spans="1:16">
      <c r="A6" s="23"/>
      <c r="B6" s="23"/>
      <c r="C6" s="23"/>
      <c r="D6" s="543"/>
      <c r="E6" s="21" t="s">
        <v>543</v>
      </c>
      <c r="F6" s="21" t="s">
        <v>544</v>
      </c>
      <c r="G6" s="21" t="s">
        <v>322</v>
      </c>
      <c r="H6" s="37"/>
      <c r="I6" s="21" t="s">
        <v>543</v>
      </c>
      <c r="J6" s="21" t="s">
        <v>544</v>
      </c>
      <c r="K6" s="21" t="s">
        <v>322</v>
      </c>
      <c r="L6" s="556" t="s">
        <v>545</v>
      </c>
      <c r="M6" s="555" t="s">
        <v>544</v>
      </c>
      <c r="N6" s="555" t="s">
        <v>322</v>
      </c>
      <c r="O6" s="557"/>
      <c r="P6" s="23"/>
    </row>
    <row r="7" customHeight="1" spans="1:16">
      <c r="A7" s="51"/>
      <c r="B7" s="122"/>
      <c r="C7" s="23"/>
      <c r="D7" s="544"/>
      <c r="E7" s="545"/>
      <c r="F7" s="26" t="str">
        <f>IF(E7=0,"",G7/E7)</f>
        <v/>
      </c>
      <c r="G7" s="546"/>
      <c r="H7" s="546"/>
      <c r="I7" s="546"/>
      <c r="J7" s="546"/>
      <c r="K7" s="26"/>
      <c r="L7" s="48"/>
      <c r="M7" s="26"/>
      <c r="N7" s="26"/>
      <c r="O7" s="26" t="str">
        <f>IF(K7=0,"",(N7-K7)/K7*100)</f>
        <v/>
      </c>
      <c r="P7" s="32"/>
    </row>
    <row r="8" customHeight="1" spans="1:16">
      <c r="A8" s="23"/>
      <c r="B8" s="93"/>
      <c r="C8" s="23"/>
      <c r="D8" s="32"/>
      <c r="E8" s="547"/>
      <c r="F8" s="26" t="str">
        <f t="shared" ref="F8:F25" si="0">IF(E8=0,"",G8/E8)</f>
        <v/>
      </c>
      <c r="G8" s="548"/>
      <c r="H8" s="548"/>
      <c r="I8" s="548"/>
      <c r="J8" s="548"/>
      <c r="K8" s="26"/>
      <c r="L8" s="48"/>
      <c r="M8" s="26"/>
      <c r="N8" s="26"/>
      <c r="O8" s="26" t="str">
        <f t="shared" ref="O8:O25" si="1">IF(K8=0,"",(N8-K8)/K8*100)</f>
        <v/>
      </c>
      <c r="P8" s="32"/>
    </row>
    <row r="9" customHeight="1" spans="1:16">
      <c r="A9" s="23"/>
      <c r="B9" s="24"/>
      <c r="C9" s="23"/>
      <c r="D9" s="32"/>
      <c r="E9" s="547"/>
      <c r="F9" s="26" t="str">
        <f t="shared" si="0"/>
        <v/>
      </c>
      <c r="G9" s="548"/>
      <c r="H9" s="548"/>
      <c r="I9" s="548"/>
      <c r="J9" s="548"/>
      <c r="K9" s="26"/>
      <c r="L9" s="48"/>
      <c r="M9" s="26"/>
      <c r="N9" s="26"/>
      <c r="O9" s="26" t="str">
        <f t="shared" si="1"/>
        <v/>
      </c>
      <c r="P9" s="32"/>
    </row>
    <row r="10" customHeight="1" spans="1:16">
      <c r="A10" s="23"/>
      <c r="B10" s="24"/>
      <c r="C10" s="23"/>
      <c r="D10" s="32"/>
      <c r="E10" s="547"/>
      <c r="F10" s="26" t="str">
        <f t="shared" si="0"/>
        <v/>
      </c>
      <c r="G10" s="548"/>
      <c r="H10" s="548"/>
      <c r="I10" s="548"/>
      <c r="J10" s="548"/>
      <c r="K10" s="26"/>
      <c r="L10" s="48"/>
      <c r="M10" s="26"/>
      <c r="N10" s="26"/>
      <c r="O10" s="26" t="str">
        <f t="shared" si="1"/>
        <v/>
      </c>
      <c r="P10" s="32"/>
    </row>
    <row r="11" customHeight="1" spans="1:16">
      <c r="A11" s="23"/>
      <c r="B11" s="24"/>
      <c r="C11" s="23"/>
      <c r="D11" s="32"/>
      <c r="E11" s="547"/>
      <c r="F11" s="26" t="str">
        <f t="shared" si="0"/>
        <v/>
      </c>
      <c r="G11" s="548"/>
      <c r="H11" s="548"/>
      <c r="I11" s="548"/>
      <c r="J11" s="548"/>
      <c r="K11" s="26"/>
      <c r="L11" s="48"/>
      <c r="M11" s="26"/>
      <c r="N11" s="26"/>
      <c r="O11" s="26" t="str">
        <f t="shared" si="1"/>
        <v/>
      </c>
      <c r="P11" s="32"/>
    </row>
    <row r="12" customHeight="1" spans="1:16">
      <c r="A12" s="23"/>
      <c r="B12" s="24"/>
      <c r="C12" s="23"/>
      <c r="D12" s="32"/>
      <c r="E12" s="547"/>
      <c r="F12" s="26" t="str">
        <f t="shared" si="0"/>
        <v/>
      </c>
      <c r="G12" s="548"/>
      <c r="H12" s="548"/>
      <c r="I12" s="548"/>
      <c r="J12" s="548"/>
      <c r="K12" s="26"/>
      <c r="L12" s="48"/>
      <c r="M12" s="26"/>
      <c r="N12" s="26"/>
      <c r="O12" s="26" t="str">
        <f t="shared" si="1"/>
        <v/>
      </c>
      <c r="P12" s="32"/>
    </row>
    <row r="13" customHeight="1" spans="1:16">
      <c r="A13" s="23"/>
      <c r="B13" s="24"/>
      <c r="C13" s="23"/>
      <c r="D13" s="32"/>
      <c r="E13" s="547"/>
      <c r="F13" s="26" t="str">
        <f t="shared" si="0"/>
        <v/>
      </c>
      <c r="G13" s="548"/>
      <c r="H13" s="548"/>
      <c r="I13" s="548"/>
      <c r="J13" s="548"/>
      <c r="K13" s="26"/>
      <c r="L13" s="48"/>
      <c r="M13" s="26"/>
      <c r="N13" s="26"/>
      <c r="O13" s="26" t="str">
        <f t="shared" si="1"/>
        <v/>
      </c>
      <c r="P13" s="32"/>
    </row>
    <row r="14" customHeight="1" spans="1:16">
      <c r="A14" s="23"/>
      <c r="B14" s="93"/>
      <c r="C14" s="23"/>
      <c r="D14" s="32"/>
      <c r="E14" s="547"/>
      <c r="F14" s="26" t="str">
        <f t="shared" si="0"/>
        <v/>
      </c>
      <c r="G14" s="548"/>
      <c r="H14" s="548"/>
      <c r="I14" s="548"/>
      <c r="J14" s="548"/>
      <c r="K14" s="26"/>
      <c r="L14" s="48"/>
      <c r="M14" s="26"/>
      <c r="N14" s="26"/>
      <c r="O14" s="26" t="str">
        <f t="shared" si="1"/>
        <v/>
      </c>
      <c r="P14" s="32"/>
    </row>
    <row r="15" customHeight="1" spans="1:16">
      <c r="A15" s="23"/>
      <c r="B15" s="93"/>
      <c r="C15" s="23"/>
      <c r="D15" s="32"/>
      <c r="E15" s="547"/>
      <c r="F15" s="26" t="str">
        <f t="shared" si="0"/>
        <v/>
      </c>
      <c r="G15" s="548"/>
      <c r="H15" s="548"/>
      <c r="I15" s="548"/>
      <c r="J15" s="548"/>
      <c r="K15" s="26"/>
      <c r="L15" s="48"/>
      <c r="M15" s="26"/>
      <c r="N15" s="26"/>
      <c r="O15" s="26" t="str">
        <f t="shared" si="1"/>
        <v/>
      </c>
      <c r="P15" s="32"/>
    </row>
    <row r="16" customHeight="1" spans="1:16">
      <c r="A16" s="23"/>
      <c r="B16" s="24"/>
      <c r="C16" s="23"/>
      <c r="D16" s="32"/>
      <c r="E16" s="547"/>
      <c r="F16" s="26" t="str">
        <f t="shared" si="0"/>
        <v/>
      </c>
      <c r="G16" s="548"/>
      <c r="H16" s="548"/>
      <c r="I16" s="548"/>
      <c r="J16" s="548"/>
      <c r="K16" s="26"/>
      <c r="L16" s="48"/>
      <c r="M16" s="26"/>
      <c r="N16" s="26"/>
      <c r="O16" s="26" t="str">
        <f t="shared" si="1"/>
        <v/>
      </c>
      <c r="P16" s="32"/>
    </row>
    <row r="17" customHeight="1" spans="1:16">
      <c r="A17" s="23"/>
      <c r="B17" s="24"/>
      <c r="C17" s="23"/>
      <c r="D17" s="32"/>
      <c r="E17" s="547"/>
      <c r="F17" s="26" t="str">
        <f t="shared" si="0"/>
        <v/>
      </c>
      <c r="G17" s="548"/>
      <c r="H17" s="548"/>
      <c r="I17" s="548"/>
      <c r="J17" s="548"/>
      <c r="K17" s="26"/>
      <c r="L17" s="48"/>
      <c r="M17" s="26"/>
      <c r="N17" s="26"/>
      <c r="O17" s="26" t="str">
        <f t="shared" si="1"/>
        <v/>
      </c>
      <c r="P17" s="32"/>
    </row>
    <row r="18" customHeight="1" spans="1:16">
      <c r="A18" s="23"/>
      <c r="B18" s="24"/>
      <c r="C18" s="23"/>
      <c r="D18" s="32"/>
      <c r="E18" s="547"/>
      <c r="F18" s="26" t="str">
        <f t="shared" si="0"/>
        <v/>
      </c>
      <c r="G18" s="548"/>
      <c r="H18" s="548"/>
      <c r="I18" s="548"/>
      <c r="J18" s="548"/>
      <c r="K18" s="26"/>
      <c r="L18" s="48"/>
      <c r="M18" s="26"/>
      <c r="N18" s="26"/>
      <c r="O18" s="26" t="str">
        <f t="shared" si="1"/>
        <v/>
      </c>
      <c r="P18" s="32"/>
    </row>
    <row r="19" customHeight="1" spans="1:16">
      <c r="A19" s="23"/>
      <c r="B19" s="24"/>
      <c r="C19" s="23"/>
      <c r="D19" s="32"/>
      <c r="E19" s="547"/>
      <c r="F19" s="26" t="str">
        <f t="shared" si="0"/>
        <v/>
      </c>
      <c r="G19" s="548"/>
      <c r="H19" s="548"/>
      <c r="I19" s="548"/>
      <c r="J19" s="548"/>
      <c r="K19" s="26"/>
      <c r="L19" s="48"/>
      <c r="M19" s="26"/>
      <c r="N19" s="26"/>
      <c r="O19" s="26" t="str">
        <f t="shared" si="1"/>
        <v/>
      </c>
      <c r="P19" s="32"/>
    </row>
    <row r="20" customHeight="1" spans="1:16">
      <c r="A20" s="23"/>
      <c r="B20" s="24"/>
      <c r="C20" s="23"/>
      <c r="D20" s="32"/>
      <c r="E20" s="547"/>
      <c r="F20" s="26" t="str">
        <f t="shared" si="0"/>
        <v/>
      </c>
      <c r="G20" s="548"/>
      <c r="H20" s="548"/>
      <c r="I20" s="548"/>
      <c r="J20" s="548"/>
      <c r="K20" s="26"/>
      <c r="L20" s="48"/>
      <c r="M20" s="26"/>
      <c r="N20" s="26"/>
      <c r="O20" s="26" t="str">
        <f t="shared" si="1"/>
        <v/>
      </c>
      <c r="P20" s="32"/>
    </row>
    <row r="21" customHeight="1" spans="1:16">
      <c r="A21" s="23"/>
      <c r="B21" s="24"/>
      <c r="C21" s="23"/>
      <c r="D21" s="32"/>
      <c r="E21" s="547"/>
      <c r="F21" s="26" t="str">
        <f t="shared" si="0"/>
        <v/>
      </c>
      <c r="G21" s="548"/>
      <c r="H21" s="548"/>
      <c r="I21" s="548"/>
      <c r="J21" s="548"/>
      <c r="K21" s="26"/>
      <c r="L21" s="48"/>
      <c r="M21" s="26"/>
      <c r="N21" s="26"/>
      <c r="O21" s="26" t="str">
        <f t="shared" si="1"/>
        <v/>
      </c>
      <c r="P21" s="32"/>
    </row>
    <row r="22" customHeight="1" spans="1:16">
      <c r="A22" s="23"/>
      <c r="B22" s="93"/>
      <c r="C22" s="23"/>
      <c r="D22" s="32"/>
      <c r="E22" s="547"/>
      <c r="F22" s="26" t="str">
        <f t="shared" si="0"/>
        <v/>
      </c>
      <c r="G22" s="548"/>
      <c r="H22" s="548"/>
      <c r="I22" s="548"/>
      <c r="J22" s="548"/>
      <c r="K22" s="26"/>
      <c r="L22" s="48"/>
      <c r="M22" s="26"/>
      <c r="N22" s="26"/>
      <c r="O22" s="26" t="str">
        <f t="shared" si="1"/>
        <v/>
      </c>
      <c r="P22" s="32"/>
    </row>
    <row r="23" customHeight="1" spans="1:16">
      <c r="A23" s="23"/>
      <c r="B23" s="93"/>
      <c r="C23" s="23"/>
      <c r="D23" s="32"/>
      <c r="E23" s="547"/>
      <c r="F23" s="26" t="str">
        <f t="shared" si="0"/>
        <v/>
      </c>
      <c r="G23" s="548"/>
      <c r="H23" s="548"/>
      <c r="I23" s="548"/>
      <c r="J23" s="548"/>
      <c r="K23" s="26"/>
      <c r="L23" s="48"/>
      <c r="M23" s="26"/>
      <c r="N23" s="26"/>
      <c r="O23" s="26" t="str">
        <f t="shared" si="1"/>
        <v/>
      </c>
      <c r="P23" s="32"/>
    </row>
    <row r="24" customHeight="1" spans="1:16">
      <c r="A24" s="23"/>
      <c r="B24" s="24"/>
      <c r="C24" s="23"/>
      <c r="D24" s="32"/>
      <c r="E24" s="547"/>
      <c r="F24" s="26" t="str">
        <f t="shared" si="0"/>
        <v/>
      </c>
      <c r="G24" s="548"/>
      <c r="H24" s="548"/>
      <c r="I24" s="548"/>
      <c r="J24" s="548"/>
      <c r="K24" s="26"/>
      <c r="L24" s="48"/>
      <c r="M24" s="26"/>
      <c r="N24" s="26"/>
      <c r="O24" s="26" t="str">
        <f t="shared" si="1"/>
        <v/>
      </c>
      <c r="P24" s="32"/>
    </row>
    <row r="25" customHeight="1" spans="1:16">
      <c r="A25" s="23"/>
      <c r="B25" s="24"/>
      <c r="C25" s="23"/>
      <c r="D25" s="32"/>
      <c r="E25" s="547"/>
      <c r="F25" s="26" t="str">
        <f t="shared" si="0"/>
        <v/>
      </c>
      <c r="G25" s="548"/>
      <c r="H25" s="548"/>
      <c r="I25" s="548"/>
      <c r="J25" s="548"/>
      <c r="K25" s="26"/>
      <c r="L25" s="48"/>
      <c r="M25" s="26"/>
      <c r="N25" s="26"/>
      <c r="O25" s="26" t="str">
        <f t="shared" si="1"/>
        <v/>
      </c>
      <c r="P25" s="32"/>
    </row>
    <row r="26" customHeight="1" spans="1:16">
      <c r="A26" s="23"/>
      <c r="B26" s="24"/>
      <c r="C26" s="23"/>
      <c r="D26" s="32"/>
      <c r="E26" s="547"/>
      <c r="F26" s="548"/>
      <c r="G26" s="548"/>
      <c r="H26" s="548"/>
      <c r="I26" s="548"/>
      <c r="J26" s="548"/>
      <c r="K26" s="26"/>
      <c r="L26" s="48"/>
      <c r="M26" s="26"/>
      <c r="N26" s="26"/>
      <c r="O26" s="26"/>
      <c r="P26" s="32"/>
    </row>
    <row r="27" customHeight="1" spans="1:16">
      <c r="A27" s="27" t="s">
        <v>482</v>
      </c>
      <c r="B27" s="45"/>
      <c r="C27" s="23"/>
      <c r="D27" s="32"/>
      <c r="E27" s="48"/>
      <c r="F27" s="26"/>
      <c r="G27" s="26">
        <f>SUM(G7:G26)</f>
        <v>0</v>
      </c>
      <c r="H27" s="26"/>
      <c r="I27" s="26"/>
      <c r="J27" s="26"/>
      <c r="K27" s="26">
        <f>SUM(K7:K26)</f>
        <v>0</v>
      </c>
      <c r="L27" s="48"/>
      <c r="M27" s="26"/>
      <c r="N27" s="26">
        <f>SUM(N7:N26)</f>
        <v>0</v>
      </c>
      <c r="O27" s="26" t="str">
        <f>IF(K27=0,"",(N27-K27)/K27*100)</f>
        <v/>
      </c>
      <c r="P27" s="32"/>
    </row>
    <row r="28" customHeight="1" spans="1:11">
      <c r="A28" s="29" t="str">
        <f>封面!D11&amp;封面!G11</f>
        <v>填表人：魏延辉</v>
      </c>
      <c r="K28" s="20" t="str">
        <f>"评估人员："&amp;封面!G20</f>
        <v>评估人员：</v>
      </c>
    </row>
    <row r="29" customHeight="1" spans="1:1">
      <c r="A29" s="29" t="str">
        <f>CONCATENATE(封面!D13,封面!F13,封面!G13,封面!H13,封面!I13,封面!J13,封面!K13)</f>
        <v>填表日期：2021年3月31日</v>
      </c>
    </row>
  </sheetData>
  <mergeCells count="13">
    <mergeCell ref="A2:P2"/>
    <mergeCell ref="A3:P3"/>
    <mergeCell ref="E5:G5"/>
    <mergeCell ref="I5:K5"/>
    <mergeCell ref="L5:N5"/>
    <mergeCell ref="A27:B27"/>
    <mergeCell ref="A5:A6"/>
    <mergeCell ref="B5:B6"/>
    <mergeCell ref="C5:C6"/>
    <mergeCell ref="D5:D6"/>
    <mergeCell ref="H5:H6"/>
    <mergeCell ref="O5:O6"/>
    <mergeCell ref="P5:P6"/>
  </mergeCells>
  <hyperlinks>
    <hyperlink ref="A1" location="索引目录!E21" display="返回索引页"/>
    <hyperlink ref="B1" location="存货汇总!B9" display="返回"/>
  </hyperlinks>
  <printOptions horizontalCentered="1"/>
  <pageMargins left="0.354166666666667" right="0.354166666666667" top="0.786805555555556" bottom="0.786805555555556" header="1.05972222222222" footer="0.511111111111111"/>
  <pageSetup paperSize="9" firstPageNumber="4294963191" fitToHeight="0" orientation="landscape" useFirstPageNumber="1"/>
  <headerFooter alignWithMargins="0">
    <oddHeader>&amp;R&amp;"宋体,常规"&amp;10表&amp;"Times New Roman,常规"3-9-4
&amp;"宋体,常规"共&amp;"Times New Roman,常规"&amp;N&amp;"宋体,常规"页第&amp;"Times New Roman,常规"&amp;P&amp;"宋体,常规"页</oddHead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33"/>
  <sheetViews>
    <sheetView topLeftCell="A4" workbookViewId="0">
      <selection activeCell="A7" sqref="$A7:$XFD8"/>
    </sheetView>
  </sheetViews>
  <sheetFormatPr defaultColWidth="9" defaultRowHeight="15.75" customHeight="1"/>
  <cols>
    <col min="1" max="1" width="4.625" style="13" customWidth="1"/>
    <col min="2" max="2" width="13.5" style="13" customWidth="1"/>
    <col min="3" max="3" width="5" style="12" customWidth="1"/>
    <col min="4" max="4" width="10.625" style="13" hidden="1" customWidth="1" outlineLevel="1"/>
    <col min="5" max="5" width="8.125" style="13" hidden="1" customWidth="1" outlineLevel="1"/>
    <col min="6" max="7" width="13.125" style="578" hidden="1" customWidth="1" outlineLevel="1"/>
    <col min="8" max="8" width="13.25" style="578" customWidth="1" collapsed="1"/>
    <col min="9" max="9" width="13.25" style="578" customWidth="1"/>
    <col min="10" max="13" width="13.25" style="13" customWidth="1"/>
    <col min="14" max="14" width="8.75" style="13" customWidth="1"/>
    <col min="15" max="15" width="8.5" style="13" customWidth="1"/>
    <col min="16" max="16" width="8.25" style="13" customWidth="1"/>
    <col min="17" max="17" width="9" style="67" hidden="1" customWidth="1"/>
    <col min="18" max="18" width="9" style="13" hidden="1" customWidth="1"/>
    <col min="19" max="19" width="17.375" style="13" hidden="1" customWidth="1"/>
    <col min="20" max="20" width="12.375" style="13" hidden="1" customWidth="1"/>
    <col min="21" max="22" width="9" style="13" hidden="1" customWidth="1"/>
    <col min="23" max="23" width="10.625" style="13" hidden="1" customWidth="1"/>
    <col min="24" max="24" width="9" style="13" hidden="1" customWidth="1"/>
    <col min="25" max="25" width="9" style="579" hidden="1" customWidth="1"/>
    <col min="26" max="26" width="9" style="13" hidden="1" customWidth="1"/>
    <col min="27" max="16384" width="9" style="13"/>
  </cols>
  <sheetData>
    <row r="1" spans="1:15">
      <c r="A1" s="580" t="s">
        <v>284</v>
      </c>
      <c r="B1" s="15" t="s">
        <v>361</v>
      </c>
      <c r="C1" s="16"/>
      <c r="D1" s="16"/>
      <c r="E1" s="16"/>
      <c r="F1" s="16"/>
      <c r="G1" s="16"/>
      <c r="H1" s="16"/>
      <c r="I1" s="16"/>
      <c r="J1" s="16"/>
      <c r="K1" s="16"/>
      <c r="L1" s="16"/>
      <c r="M1" s="16"/>
      <c r="N1" s="16"/>
      <c r="O1" s="16"/>
    </row>
    <row r="2" s="11" customFormat="1" ht="30" customHeight="1" spans="1:25">
      <c r="A2" s="17" t="s">
        <v>554</v>
      </c>
      <c r="B2" s="18"/>
      <c r="C2" s="18"/>
      <c r="D2" s="18"/>
      <c r="E2" s="18"/>
      <c r="F2" s="18"/>
      <c r="G2" s="18"/>
      <c r="H2" s="18"/>
      <c r="I2" s="18"/>
      <c r="J2" s="18"/>
      <c r="K2" s="18"/>
      <c r="L2" s="18"/>
      <c r="M2" s="18"/>
      <c r="N2" s="18"/>
      <c r="O2" s="18"/>
      <c r="Q2" s="67"/>
      <c r="Y2" s="595"/>
    </row>
    <row r="3" s="67" customFormat="1" ht="15.95" customHeight="1" spans="1:25">
      <c r="A3" s="69" t="str">
        <f>CONCATENATE(封面!D9,封面!F9,封面!G9,封面!H9,封面!I9,封面!J9,封面!K9)</f>
        <v>评估基准日：2021年3月31日</v>
      </c>
      <c r="B3" s="69"/>
      <c r="C3" s="69"/>
      <c r="D3" s="69"/>
      <c r="E3" s="69"/>
      <c r="F3" s="80"/>
      <c r="G3" s="80"/>
      <c r="H3" s="80"/>
      <c r="I3" s="80"/>
      <c r="J3" s="80"/>
      <c r="K3" s="80"/>
      <c r="L3" s="80"/>
      <c r="M3" s="80"/>
      <c r="N3" s="80"/>
      <c r="O3" s="80"/>
      <c r="Y3" s="463"/>
    </row>
    <row r="4" s="67" customFormat="1" ht="15.95" customHeight="1" spans="1:25">
      <c r="A4" s="70" t="str">
        <f>封面!D7&amp;封面!F7</f>
        <v>产权持有人：黑龙江省机场管理集团有限公司漠河机场分公司</v>
      </c>
      <c r="C4" s="68"/>
      <c r="F4" s="571"/>
      <c r="G4" s="571"/>
      <c r="H4" s="571"/>
      <c r="I4" s="571"/>
      <c r="O4" s="81" t="s">
        <v>286</v>
      </c>
      <c r="Y4" s="463"/>
    </row>
    <row r="5" s="68" customFormat="1" ht="15.95" customHeight="1" spans="1:25">
      <c r="A5" s="71" t="s">
        <v>351</v>
      </c>
      <c r="B5" s="71" t="s">
        <v>541</v>
      </c>
      <c r="C5" s="448" t="s">
        <v>542</v>
      </c>
      <c r="D5" s="71" t="s">
        <v>364</v>
      </c>
      <c r="E5" s="71"/>
      <c r="F5" s="71"/>
      <c r="G5" s="560" t="s">
        <v>442</v>
      </c>
      <c r="H5" s="561" t="s">
        <v>366</v>
      </c>
      <c r="I5" s="573"/>
      <c r="J5" s="574"/>
      <c r="K5" s="77" t="s">
        <v>367</v>
      </c>
      <c r="L5" s="430"/>
      <c r="M5" s="78"/>
      <c r="N5" s="71" t="s">
        <v>369</v>
      </c>
      <c r="O5" s="71" t="s">
        <v>450</v>
      </c>
      <c r="P5" s="71" t="s">
        <v>547</v>
      </c>
      <c r="Y5" s="596"/>
    </row>
    <row r="6" s="68" customFormat="1" ht="15.95" customHeight="1" spans="1:25">
      <c r="A6" s="71"/>
      <c r="B6" s="71"/>
      <c r="C6" s="450"/>
      <c r="D6" s="71" t="s">
        <v>543</v>
      </c>
      <c r="E6" s="71" t="s">
        <v>544</v>
      </c>
      <c r="F6" s="71" t="s">
        <v>322</v>
      </c>
      <c r="G6" s="562"/>
      <c r="H6" s="71" t="s">
        <v>543</v>
      </c>
      <c r="I6" s="71" t="s">
        <v>544</v>
      </c>
      <c r="J6" s="71" t="s">
        <v>322</v>
      </c>
      <c r="K6" s="560" t="s">
        <v>545</v>
      </c>
      <c r="L6" s="71" t="s">
        <v>544</v>
      </c>
      <c r="M6" s="71" t="s">
        <v>322</v>
      </c>
      <c r="N6" s="71"/>
      <c r="O6" s="71"/>
      <c r="P6" s="71"/>
      <c r="Q6" s="172" t="s">
        <v>555</v>
      </c>
      <c r="R6" s="287" t="s">
        <v>543</v>
      </c>
      <c r="S6" s="287" t="s">
        <v>556</v>
      </c>
      <c r="T6" s="287" t="s">
        <v>557</v>
      </c>
      <c r="U6" s="287" t="s">
        <v>558</v>
      </c>
      <c r="V6" s="287" t="s">
        <v>559</v>
      </c>
      <c r="W6" s="287" t="s">
        <v>367</v>
      </c>
      <c r="X6" s="287" t="s">
        <v>560</v>
      </c>
      <c r="Y6" s="596"/>
    </row>
    <row r="7" s="159" customFormat="1" ht="15.95" customHeight="1" spans="1:25">
      <c r="A7" s="172"/>
      <c r="B7" s="581"/>
      <c r="C7" s="172"/>
      <c r="D7" s="582"/>
      <c r="E7" s="203"/>
      <c r="F7" s="583"/>
      <c r="G7" s="583"/>
      <c r="H7" s="584"/>
      <c r="I7" s="586"/>
      <c r="J7" s="587"/>
      <c r="K7" s="415"/>
      <c r="L7" s="415"/>
      <c r="M7" s="415"/>
      <c r="N7" s="415"/>
      <c r="O7" s="85"/>
      <c r="P7" s="85"/>
      <c r="Q7" s="588"/>
      <c r="R7" s="589"/>
      <c r="S7" s="590"/>
      <c r="T7" s="590"/>
      <c r="U7" s="590"/>
      <c r="V7" s="591"/>
      <c r="W7" s="592"/>
      <c r="X7" s="591"/>
      <c r="Y7" s="411"/>
    </row>
    <row r="8" s="159" customFormat="1" ht="15.95" customHeight="1" spans="1:25">
      <c r="A8" s="172"/>
      <c r="B8" s="581"/>
      <c r="C8" s="172"/>
      <c r="D8" s="582"/>
      <c r="E8" s="203"/>
      <c r="F8" s="583"/>
      <c r="G8" s="583"/>
      <c r="H8" s="584"/>
      <c r="I8" s="586"/>
      <c r="J8" s="587"/>
      <c r="K8" s="415"/>
      <c r="L8" s="415"/>
      <c r="M8" s="415"/>
      <c r="N8" s="415"/>
      <c r="O8" s="85"/>
      <c r="P8" s="85"/>
      <c r="Q8" s="588"/>
      <c r="R8" s="589"/>
      <c r="S8" s="590"/>
      <c r="T8" s="590"/>
      <c r="U8" s="590"/>
      <c r="V8" s="591"/>
      <c r="W8" s="592"/>
      <c r="X8" s="591"/>
      <c r="Y8" s="411"/>
    </row>
    <row r="9" s="159" customFormat="1" ht="15.95" customHeight="1" spans="1:25">
      <c r="A9" s="85"/>
      <c r="B9" s="585"/>
      <c r="C9" s="172"/>
      <c r="D9" s="582"/>
      <c r="E9" s="203"/>
      <c r="F9" s="583"/>
      <c r="G9" s="583"/>
      <c r="H9" s="584"/>
      <c r="I9" s="586"/>
      <c r="J9" s="587"/>
      <c r="K9" s="415"/>
      <c r="L9" s="415"/>
      <c r="M9" s="415"/>
      <c r="N9" s="415"/>
      <c r="O9" s="85"/>
      <c r="P9" s="85"/>
      <c r="Q9" s="588"/>
      <c r="R9" s="589"/>
      <c r="S9" s="590"/>
      <c r="T9" s="590"/>
      <c r="U9" s="590"/>
      <c r="V9" s="591"/>
      <c r="W9" s="592"/>
      <c r="X9" s="591"/>
      <c r="Y9" s="411"/>
    </row>
    <row r="10" s="159" customFormat="1" ht="15.95" customHeight="1" spans="1:25">
      <c r="A10" s="85"/>
      <c r="B10" s="585"/>
      <c r="C10" s="172"/>
      <c r="D10" s="582"/>
      <c r="E10" s="203"/>
      <c r="F10" s="583"/>
      <c r="G10" s="583"/>
      <c r="H10" s="584"/>
      <c r="I10" s="586"/>
      <c r="J10" s="587"/>
      <c r="K10" s="415"/>
      <c r="L10" s="415"/>
      <c r="M10" s="415"/>
      <c r="N10" s="415"/>
      <c r="O10" s="85"/>
      <c r="P10" s="85"/>
      <c r="Q10" s="588"/>
      <c r="R10" s="589"/>
      <c r="S10" s="590"/>
      <c r="T10" s="590"/>
      <c r="U10" s="590"/>
      <c r="V10" s="591"/>
      <c r="W10" s="592"/>
      <c r="X10" s="591"/>
      <c r="Y10" s="411"/>
    </row>
    <row r="11" s="159" customFormat="1" ht="15.95" customHeight="1" spans="1:25">
      <c r="A11" s="85"/>
      <c r="B11" s="585"/>
      <c r="C11" s="172"/>
      <c r="D11" s="582"/>
      <c r="E11" s="203"/>
      <c r="F11" s="583"/>
      <c r="G11" s="583"/>
      <c r="H11" s="584"/>
      <c r="I11" s="586"/>
      <c r="J11" s="587"/>
      <c r="K11" s="415"/>
      <c r="L11" s="415"/>
      <c r="M11" s="415"/>
      <c r="N11" s="415"/>
      <c r="O11" s="85"/>
      <c r="P11" s="85"/>
      <c r="Q11" s="588"/>
      <c r="R11" s="589"/>
      <c r="S11" s="590"/>
      <c r="T11" s="590"/>
      <c r="U11" s="590"/>
      <c r="V11" s="591"/>
      <c r="W11" s="592"/>
      <c r="X11" s="591"/>
      <c r="Y11" s="411"/>
    </row>
    <row r="12" s="159" customFormat="1" ht="15.95" customHeight="1" spans="1:25">
      <c r="A12" s="85"/>
      <c r="B12" s="585"/>
      <c r="C12" s="172"/>
      <c r="D12" s="582"/>
      <c r="E12" s="203"/>
      <c r="F12" s="583"/>
      <c r="G12" s="583"/>
      <c r="H12" s="584"/>
      <c r="I12" s="586"/>
      <c r="J12" s="587"/>
      <c r="K12" s="415"/>
      <c r="L12" s="415"/>
      <c r="M12" s="415"/>
      <c r="N12" s="415"/>
      <c r="O12" s="85"/>
      <c r="P12" s="85"/>
      <c r="Q12" s="588"/>
      <c r="R12" s="589"/>
      <c r="S12" s="590"/>
      <c r="T12" s="590"/>
      <c r="U12" s="590"/>
      <c r="V12" s="591"/>
      <c r="W12" s="592"/>
      <c r="X12" s="591"/>
      <c r="Y12" s="411"/>
    </row>
    <row r="13" s="159" customFormat="1" ht="15.95" customHeight="1" spans="1:25">
      <c r="A13" s="85"/>
      <c r="B13" s="585"/>
      <c r="C13" s="172"/>
      <c r="D13" s="582"/>
      <c r="E13" s="203"/>
      <c r="F13" s="583"/>
      <c r="G13" s="583"/>
      <c r="H13" s="584"/>
      <c r="I13" s="586"/>
      <c r="J13" s="587"/>
      <c r="K13" s="415"/>
      <c r="L13" s="415"/>
      <c r="M13" s="415"/>
      <c r="N13" s="415"/>
      <c r="O13" s="85"/>
      <c r="P13" s="85"/>
      <c r="Q13" s="588"/>
      <c r="R13" s="589"/>
      <c r="S13" s="590"/>
      <c r="T13" s="590"/>
      <c r="U13" s="590"/>
      <c r="V13" s="591"/>
      <c r="W13" s="592"/>
      <c r="X13" s="591"/>
      <c r="Y13" s="411"/>
    </row>
    <row r="14" s="159" customFormat="1" ht="15.95" customHeight="1" spans="1:25">
      <c r="A14" s="85"/>
      <c r="B14" s="585"/>
      <c r="C14" s="172"/>
      <c r="D14" s="582"/>
      <c r="E14" s="203"/>
      <c r="F14" s="583"/>
      <c r="G14" s="583"/>
      <c r="H14" s="584"/>
      <c r="I14" s="586"/>
      <c r="J14" s="587"/>
      <c r="K14" s="415"/>
      <c r="L14" s="415"/>
      <c r="M14" s="415"/>
      <c r="N14" s="415"/>
      <c r="O14" s="85"/>
      <c r="P14" s="85"/>
      <c r="Q14" s="588"/>
      <c r="R14" s="589"/>
      <c r="S14" s="590"/>
      <c r="T14" s="590"/>
      <c r="U14" s="590"/>
      <c r="V14" s="591"/>
      <c r="W14" s="592"/>
      <c r="X14" s="591"/>
      <c r="Y14" s="411"/>
    </row>
    <row r="15" s="159" customFormat="1" ht="15.95" customHeight="1" spans="1:25">
      <c r="A15" s="85"/>
      <c r="B15" s="585"/>
      <c r="C15" s="172"/>
      <c r="D15" s="582"/>
      <c r="E15" s="203"/>
      <c r="F15" s="583"/>
      <c r="G15" s="583"/>
      <c r="H15" s="584"/>
      <c r="I15" s="586"/>
      <c r="J15" s="587"/>
      <c r="K15" s="415"/>
      <c r="L15" s="415"/>
      <c r="M15" s="415"/>
      <c r="N15" s="415"/>
      <c r="O15" s="85"/>
      <c r="P15" s="85"/>
      <c r="Q15" s="588"/>
      <c r="R15" s="589"/>
      <c r="S15" s="590"/>
      <c r="T15" s="590"/>
      <c r="U15" s="590"/>
      <c r="V15" s="591"/>
      <c r="W15" s="592"/>
      <c r="X15" s="591"/>
      <c r="Y15" s="411"/>
    </row>
    <row r="16" s="159" customFormat="1" ht="15.95" customHeight="1" spans="1:25">
      <c r="A16" s="85"/>
      <c r="B16" s="585"/>
      <c r="C16" s="172"/>
      <c r="D16" s="582"/>
      <c r="E16" s="203"/>
      <c r="F16" s="583"/>
      <c r="G16" s="583"/>
      <c r="H16" s="584"/>
      <c r="I16" s="586"/>
      <c r="J16" s="587"/>
      <c r="K16" s="415"/>
      <c r="L16" s="415"/>
      <c r="M16" s="415"/>
      <c r="N16" s="415"/>
      <c r="O16" s="85"/>
      <c r="P16" s="85"/>
      <c r="Q16" s="588"/>
      <c r="R16" s="589"/>
      <c r="S16" s="590"/>
      <c r="T16" s="590"/>
      <c r="U16" s="590"/>
      <c r="V16" s="591"/>
      <c r="W16" s="592"/>
      <c r="X16" s="591"/>
      <c r="Y16" s="411"/>
    </row>
    <row r="17" s="159" customFormat="1" ht="15.95" customHeight="1" spans="1:25">
      <c r="A17" s="85"/>
      <c r="B17" s="585"/>
      <c r="C17" s="172"/>
      <c r="D17" s="582"/>
      <c r="E17" s="203"/>
      <c r="F17" s="583"/>
      <c r="G17" s="583"/>
      <c r="H17" s="584"/>
      <c r="I17" s="586"/>
      <c r="J17" s="587"/>
      <c r="K17" s="415"/>
      <c r="L17" s="415"/>
      <c r="M17" s="415"/>
      <c r="N17" s="415"/>
      <c r="O17" s="85"/>
      <c r="P17" s="85"/>
      <c r="Q17" s="588"/>
      <c r="R17" s="589"/>
      <c r="S17" s="590"/>
      <c r="T17" s="590"/>
      <c r="U17" s="590"/>
      <c r="V17" s="591"/>
      <c r="W17" s="592"/>
      <c r="X17" s="591"/>
      <c r="Y17" s="411"/>
    </row>
    <row r="18" s="159" customFormat="1" ht="15.95" customHeight="1" spans="1:25">
      <c r="A18" s="85"/>
      <c r="B18" s="585"/>
      <c r="C18" s="172"/>
      <c r="D18" s="582"/>
      <c r="E18" s="203"/>
      <c r="F18" s="583"/>
      <c r="G18" s="583"/>
      <c r="H18" s="584"/>
      <c r="I18" s="586"/>
      <c r="J18" s="587"/>
      <c r="K18" s="415"/>
      <c r="L18" s="415"/>
      <c r="M18" s="415"/>
      <c r="N18" s="415"/>
      <c r="O18" s="85"/>
      <c r="P18" s="85"/>
      <c r="Q18" s="588"/>
      <c r="R18" s="589"/>
      <c r="S18" s="590"/>
      <c r="T18" s="590"/>
      <c r="U18" s="590"/>
      <c r="V18" s="591"/>
      <c r="W18" s="592"/>
      <c r="X18" s="591"/>
      <c r="Y18" s="411"/>
    </row>
    <row r="19" s="159" customFormat="1" ht="15.95" customHeight="1" spans="1:25">
      <c r="A19" s="85"/>
      <c r="B19" s="585"/>
      <c r="C19" s="172"/>
      <c r="D19" s="582"/>
      <c r="E19" s="203"/>
      <c r="F19" s="583"/>
      <c r="G19" s="583"/>
      <c r="H19" s="584"/>
      <c r="I19" s="586"/>
      <c r="J19" s="587"/>
      <c r="K19" s="415"/>
      <c r="L19" s="415"/>
      <c r="M19" s="415"/>
      <c r="N19" s="415"/>
      <c r="O19" s="85"/>
      <c r="P19" s="85"/>
      <c r="Q19" s="593"/>
      <c r="R19" s="589"/>
      <c r="S19" s="590"/>
      <c r="T19" s="590"/>
      <c r="U19" s="590"/>
      <c r="V19" s="591"/>
      <c r="W19" s="592"/>
      <c r="X19" s="591"/>
      <c r="Y19" s="411"/>
    </row>
    <row r="20" s="159" customFormat="1" ht="15" customHeight="1" spans="1:25">
      <c r="A20" s="85"/>
      <c r="B20" s="585"/>
      <c r="C20" s="172"/>
      <c r="D20" s="582"/>
      <c r="E20" s="203"/>
      <c r="F20" s="583"/>
      <c r="G20" s="583"/>
      <c r="H20" s="584"/>
      <c r="I20" s="586"/>
      <c r="J20" s="587"/>
      <c r="K20" s="415"/>
      <c r="L20" s="415"/>
      <c r="M20" s="415"/>
      <c r="N20" s="415"/>
      <c r="O20" s="85"/>
      <c r="P20" s="85"/>
      <c r="Q20" s="593"/>
      <c r="R20" s="589"/>
      <c r="S20" s="590"/>
      <c r="T20" s="590"/>
      <c r="U20" s="590"/>
      <c r="V20" s="591"/>
      <c r="W20" s="592"/>
      <c r="X20" s="591"/>
      <c r="Y20" s="411"/>
    </row>
    <row r="21" s="159" customFormat="1" ht="15.95" customHeight="1" spans="1:25">
      <c r="A21" s="85"/>
      <c r="B21" s="585"/>
      <c r="C21" s="172"/>
      <c r="D21" s="582"/>
      <c r="E21" s="203"/>
      <c r="F21" s="583"/>
      <c r="G21" s="583"/>
      <c r="H21" s="584"/>
      <c r="I21" s="586"/>
      <c r="J21" s="587"/>
      <c r="K21" s="415"/>
      <c r="L21" s="415"/>
      <c r="M21" s="415"/>
      <c r="N21" s="415"/>
      <c r="O21" s="85"/>
      <c r="P21" s="85"/>
      <c r="Q21" s="588"/>
      <c r="R21" s="589"/>
      <c r="S21" s="590"/>
      <c r="T21" s="590"/>
      <c r="U21" s="590"/>
      <c r="V21" s="591"/>
      <c r="W21" s="592"/>
      <c r="X21" s="591"/>
      <c r="Y21" s="411"/>
    </row>
    <row r="22" s="159" customFormat="1" ht="15.95" customHeight="1" spans="1:25">
      <c r="A22" s="85"/>
      <c r="B22" s="585"/>
      <c r="C22" s="172"/>
      <c r="D22" s="582"/>
      <c r="E22" s="203"/>
      <c r="F22" s="583"/>
      <c r="G22" s="583"/>
      <c r="H22" s="584"/>
      <c r="I22" s="586"/>
      <c r="J22" s="587"/>
      <c r="K22" s="415"/>
      <c r="L22" s="415"/>
      <c r="M22" s="415"/>
      <c r="N22" s="415"/>
      <c r="O22" s="85"/>
      <c r="P22" s="85"/>
      <c r="Q22" s="588"/>
      <c r="R22" s="589"/>
      <c r="S22" s="590"/>
      <c r="T22" s="590"/>
      <c r="U22" s="590"/>
      <c r="V22" s="591"/>
      <c r="W22" s="592"/>
      <c r="X22" s="591"/>
      <c r="Y22" s="411"/>
    </row>
    <row r="23" s="159" customFormat="1" ht="15.95" customHeight="1" spans="1:25">
      <c r="A23" s="85"/>
      <c r="B23" s="585"/>
      <c r="C23" s="172"/>
      <c r="D23" s="582"/>
      <c r="E23" s="203"/>
      <c r="F23" s="583"/>
      <c r="G23" s="583"/>
      <c r="H23" s="584"/>
      <c r="I23" s="586"/>
      <c r="J23" s="587"/>
      <c r="K23" s="415"/>
      <c r="L23" s="586"/>
      <c r="M23" s="415"/>
      <c r="N23" s="415"/>
      <c r="O23" s="85"/>
      <c r="P23" s="85"/>
      <c r="Q23" s="588"/>
      <c r="R23" s="589"/>
      <c r="S23" s="590"/>
      <c r="T23" s="590"/>
      <c r="U23" s="590"/>
      <c r="V23" s="591"/>
      <c r="W23" s="592"/>
      <c r="X23" s="591"/>
      <c r="Y23" s="411"/>
    </row>
    <row r="24" s="159" customFormat="1" ht="15.95" customHeight="1" spans="1:25">
      <c r="A24" s="85"/>
      <c r="B24" s="85"/>
      <c r="C24" s="172"/>
      <c r="D24" s="582"/>
      <c r="E24" s="203"/>
      <c r="F24" s="583"/>
      <c r="G24" s="583"/>
      <c r="H24" s="415"/>
      <c r="I24" s="586"/>
      <c r="J24" s="415"/>
      <c r="K24" s="415"/>
      <c r="L24" s="415"/>
      <c r="M24" s="415"/>
      <c r="N24" s="415"/>
      <c r="O24" s="85"/>
      <c r="P24" s="85"/>
      <c r="Y24" s="411"/>
    </row>
    <row r="25" s="159" customFormat="1" ht="15.95" customHeight="1" spans="1:25">
      <c r="A25" s="85"/>
      <c r="B25" s="85"/>
      <c r="C25" s="172"/>
      <c r="D25" s="582"/>
      <c r="E25" s="203"/>
      <c r="F25" s="583"/>
      <c r="G25" s="583"/>
      <c r="H25" s="415"/>
      <c r="I25" s="586"/>
      <c r="J25" s="415"/>
      <c r="K25" s="415"/>
      <c r="L25" s="415"/>
      <c r="M25" s="415"/>
      <c r="N25" s="415"/>
      <c r="O25" s="85"/>
      <c r="P25" s="85"/>
      <c r="Y25" s="411"/>
    </row>
    <row r="26" s="159" customFormat="1" ht="15.95" customHeight="1" spans="1:25">
      <c r="A26" s="85"/>
      <c r="B26" s="85"/>
      <c r="C26" s="172"/>
      <c r="D26" s="582"/>
      <c r="E26" s="203"/>
      <c r="F26" s="583"/>
      <c r="G26" s="583"/>
      <c r="H26" s="415"/>
      <c r="I26" s="586"/>
      <c r="J26" s="415"/>
      <c r="K26" s="415"/>
      <c r="L26" s="415"/>
      <c r="M26" s="415"/>
      <c r="N26" s="415"/>
      <c r="O26" s="85"/>
      <c r="P26" s="85"/>
      <c r="Q26" s="594">
        <f>Q19/1000*260</f>
        <v>0</v>
      </c>
      <c r="Y26" s="411"/>
    </row>
    <row r="27" s="159" customFormat="1" ht="15.95" customHeight="1" spans="1:25">
      <c r="A27" s="85"/>
      <c r="B27" s="85"/>
      <c r="C27" s="172"/>
      <c r="D27" s="582"/>
      <c r="E27" s="203" t="str">
        <f t="shared" ref="E27" si="0">IF(D27=0,"",F27/D27)</f>
        <v/>
      </c>
      <c r="F27" s="583"/>
      <c r="G27" s="583"/>
      <c r="H27" s="586"/>
      <c r="I27" s="586"/>
      <c r="J27" s="415"/>
      <c r="K27" s="415"/>
      <c r="L27" s="415"/>
      <c r="M27" s="415"/>
      <c r="N27" s="415"/>
      <c r="O27" s="85"/>
      <c r="P27" s="85"/>
      <c r="Y27" s="411"/>
    </row>
    <row r="28" s="159" customFormat="1" ht="15.95" customHeight="1" spans="1:25">
      <c r="A28" s="85"/>
      <c r="B28" s="85"/>
      <c r="C28" s="172"/>
      <c r="D28" s="582"/>
      <c r="E28" s="583"/>
      <c r="F28" s="583"/>
      <c r="G28" s="583"/>
      <c r="H28" s="586"/>
      <c r="I28" s="586"/>
      <c r="J28" s="415"/>
      <c r="K28" s="415"/>
      <c r="L28" s="415"/>
      <c r="M28" s="415"/>
      <c r="N28" s="415"/>
      <c r="O28" s="85"/>
      <c r="P28" s="85"/>
      <c r="Y28" s="411"/>
    </row>
    <row r="29" s="159" customFormat="1" ht="15.95" customHeight="1" spans="1:25">
      <c r="A29" s="252" t="s">
        <v>497</v>
      </c>
      <c r="B29" s="254"/>
      <c r="C29" s="172"/>
      <c r="D29" s="427"/>
      <c r="E29" s="203"/>
      <c r="F29" s="203">
        <f>SUM(F7:F28)</f>
        <v>0</v>
      </c>
      <c r="G29" s="203"/>
      <c r="H29" s="415"/>
      <c r="I29" s="415"/>
      <c r="J29" s="415">
        <f>SUM(J7:J28)</f>
        <v>0</v>
      </c>
      <c r="K29" s="415"/>
      <c r="L29" s="415"/>
      <c r="M29" s="415">
        <f>SUM(M7:M28)</f>
        <v>0</v>
      </c>
      <c r="N29" s="415" t="str">
        <f>IF(J31=0,"",(M29-J31)/J31*100)</f>
        <v/>
      </c>
      <c r="O29" s="85"/>
      <c r="P29" s="85"/>
      <c r="Y29" s="411"/>
    </row>
    <row r="30" s="67" customFormat="1" ht="15.95" customHeight="1" spans="1:25">
      <c r="A30" s="79" t="str">
        <f>封面!D11&amp;封面!G11</f>
        <v>填表人：魏延辉</v>
      </c>
      <c r="C30" s="68"/>
      <c r="D30" s="571"/>
      <c r="E30" s="70"/>
      <c r="F30" s="70"/>
      <c r="G30" s="70"/>
      <c r="H30" s="70"/>
      <c r="I30" s="70"/>
      <c r="K30" s="70" t="str">
        <f>"评估人员："&amp;封面!G20</f>
        <v>评估人员：</v>
      </c>
      <c r="Y30" s="463"/>
    </row>
    <row r="31" s="67" customFormat="1" ht="15.95" customHeight="1" spans="1:25">
      <c r="A31" s="67" t="str">
        <f>CONCATENATE(封面!D13,封面!F13,封面!G13,封面!H13,封面!I13,封面!J13,封面!K13)</f>
        <v>填表日期：2021年3月31日</v>
      </c>
      <c r="C31" s="68"/>
      <c r="D31" s="571"/>
      <c r="E31" s="571"/>
      <c r="F31" s="571"/>
      <c r="G31" s="571"/>
      <c r="H31" s="571"/>
      <c r="I31" s="571"/>
      <c r="Y31" s="463"/>
    </row>
    <row r="32" hidden="1" customHeight="1" spans="1:5">
      <c r="A32" s="12"/>
      <c r="B32" s="31" t="s">
        <v>501</v>
      </c>
      <c r="C32" s="12" t="s">
        <v>561</v>
      </c>
      <c r="D32" s="578"/>
      <c r="E32" s="578"/>
    </row>
    <row r="33" hidden="1" customHeight="1" spans="1:5">
      <c r="A33" s="12"/>
      <c r="C33" s="12" t="s">
        <v>562</v>
      </c>
      <c r="D33" s="578"/>
      <c r="E33" s="578"/>
    </row>
  </sheetData>
  <mergeCells count="13">
    <mergeCell ref="A2:O2"/>
    <mergeCell ref="A3:O3"/>
    <mergeCell ref="D5:F5"/>
    <mergeCell ref="H5:J5"/>
    <mergeCell ref="K5:M5"/>
    <mergeCell ref="A29:B29"/>
    <mergeCell ref="A5:A6"/>
    <mergeCell ref="B5:B6"/>
    <mergeCell ref="C5:C6"/>
    <mergeCell ref="G5:G6"/>
    <mergeCell ref="N5:N6"/>
    <mergeCell ref="O5:O6"/>
    <mergeCell ref="P5:P6"/>
  </mergeCells>
  <hyperlinks>
    <hyperlink ref="A1" location="索引目录!E22" display="返回索引页"/>
    <hyperlink ref="B1" location="存货汇总!B10" display="返回"/>
  </hyperlinks>
  <printOptions horizontalCentered="1"/>
  <pageMargins left="0.590551181102362" right="0.590551181102362" top="0.78740157480315" bottom="0.78740157480315" header="1.11" footer="0.590551181102362"/>
  <pageSetup paperSize="9" firstPageNumber="4294963191" fitToHeight="0" orientation="landscape" useFirstPageNumber="1"/>
  <headerFooter alignWithMargins="0">
    <oddHeader>&amp;R&amp;"-,常规"&amp;9表3-9-5
共&amp;N页第&amp;P页</oddHead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32"/>
  <sheetViews>
    <sheetView topLeftCell="B1" workbookViewId="0">
      <selection activeCell="B7" sqref="$A7:$XFD13"/>
    </sheetView>
  </sheetViews>
  <sheetFormatPr defaultColWidth="9" defaultRowHeight="15.75" customHeight="1"/>
  <cols>
    <col min="1" max="1" width="4.625" style="12" customWidth="1"/>
    <col min="2" max="2" width="14.875" style="13" customWidth="1"/>
    <col min="3" max="3" width="4.375" style="12" customWidth="1"/>
    <col min="4" max="5" width="9.875" style="167" hidden="1" customWidth="1" outlineLevel="1"/>
    <col min="6" max="7" width="13.375" style="167" hidden="1" customWidth="1" outlineLevel="1"/>
    <col min="8" max="8" width="12.625" style="167" customWidth="1" collapsed="1"/>
    <col min="9" max="9" width="10.625" style="167" customWidth="1"/>
    <col min="10" max="10" width="15.625" style="167" customWidth="1"/>
    <col min="11" max="11" width="12.625" style="13" customWidth="1"/>
    <col min="12" max="12" width="10.625" style="167" customWidth="1"/>
    <col min="13" max="13" width="15.625" style="167" customWidth="1"/>
    <col min="14" max="14" width="10.625" style="167" customWidth="1"/>
    <col min="15" max="15" width="11.125" style="13" customWidth="1"/>
    <col min="16" max="16" width="9" style="13"/>
    <col min="17" max="18" width="12.25" style="13" customWidth="1"/>
    <col min="19" max="16384" width="9" style="13"/>
  </cols>
  <sheetData>
    <row r="1" spans="1:15">
      <c r="A1" s="558" t="s">
        <v>284</v>
      </c>
      <c r="B1" s="15" t="s">
        <v>361</v>
      </c>
      <c r="C1" s="16"/>
      <c r="D1" s="16"/>
      <c r="E1" s="16"/>
      <c r="F1" s="16"/>
      <c r="G1" s="16"/>
      <c r="H1" s="16"/>
      <c r="I1" s="16"/>
      <c r="J1" s="16"/>
      <c r="K1" s="16"/>
      <c r="L1" s="16"/>
      <c r="M1" s="16"/>
      <c r="N1" s="16"/>
      <c r="O1" s="16"/>
    </row>
    <row r="2" s="11" customFormat="1" ht="30" customHeight="1" spans="1:15">
      <c r="A2" s="17" t="s">
        <v>563</v>
      </c>
      <c r="B2" s="18"/>
      <c r="C2" s="18"/>
      <c r="D2" s="18"/>
      <c r="E2" s="18"/>
      <c r="F2" s="18"/>
      <c r="G2" s="18"/>
      <c r="H2" s="18"/>
      <c r="I2" s="18"/>
      <c r="J2" s="18"/>
      <c r="K2" s="18"/>
      <c r="L2" s="18"/>
      <c r="M2" s="18"/>
      <c r="N2" s="18"/>
      <c r="O2" s="18"/>
    </row>
    <row r="3" s="67" customFormat="1" ht="15.95" customHeight="1" spans="1:15">
      <c r="A3" s="69" t="str">
        <f>CONCATENATE(封面!D9,封面!F9,封面!G9,封面!H9,封面!I9,封面!J9,封面!K9)</f>
        <v>评估基准日：2021年3月31日</v>
      </c>
      <c r="B3" s="69"/>
      <c r="C3" s="69"/>
      <c r="D3" s="69"/>
      <c r="E3" s="69"/>
      <c r="F3" s="69"/>
      <c r="G3" s="69"/>
      <c r="H3" s="69"/>
      <c r="I3" s="69"/>
      <c r="J3" s="80"/>
      <c r="K3" s="80"/>
      <c r="L3" s="80"/>
      <c r="M3" s="80"/>
      <c r="N3" s="80"/>
      <c r="O3" s="80"/>
    </row>
    <row r="4" s="67" customFormat="1" ht="15.95" customHeight="1" spans="1:15">
      <c r="A4" s="559" t="str">
        <f>封面!D7&amp;封面!F7</f>
        <v>产权持有人：黑龙江省机场管理集团有限公司漠河机场分公司</v>
      </c>
      <c r="C4" s="68"/>
      <c r="D4" s="150"/>
      <c r="E4" s="150"/>
      <c r="F4" s="150"/>
      <c r="G4" s="150"/>
      <c r="H4" s="150"/>
      <c r="I4" s="150"/>
      <c r="J4" s="150"/>
      <c r="L4" s="150"/>
      <c r="M4" s="150"/>
      <c r="N4" s="150"/>
      <c r="O4" s="81" t="s">
        <v>286</v>
      </c>
    </row>
    <row r="5" s="68" customFormat="1" ht="15.95" customHeight="1" spans="1:15">
      <c r="A5" s="71" t="s">
        <v>351</v>
      </c>
      <c r="B5" s="71" t="s">
        <v>541</v>
      </c>
      <c r="C5" s="448" t="s">
        <v>542</v>
      </c>
      <c r="D5" s="71" t="s">
        <v>364</v>
      </c>
      <c r="E5" s="71"/>
      <c r="F5" s="71"/>
      <c r="G5" s="560" t="s">
        <v>442</v>
      </c>
      <c r="H5" s="561" t="s">
        <v>366</v>
      </c>
      <c r="I5" s="573"/>
      <c r="J5" s="574"/>
      <c r="K5" s="77" t="s">
        <v>367</v>
      </c>
      <c r="L5" s="430"/>
      <c r="M5" s="78"/>
      <c r="N5" s="71" t="s">
        <v>369</v>
      </c>
      <c r="O5" s="71" t="s">
        <v>450</v>
      </c>
    </row>
    <row r="6" s="68" customFormat="1" ht="15.95" customHeight="1" spans="1:15">
      <c r="A6" s="71"/>
      <c r="B6" s="71"/>
      <c r="C6" s="450"/>
      <c r="D6" s="71" t="s">
        <v>543</v>
      </c>
      <c r="E6" s="71" t="s">
        <v>544</v>
      </c>
      <c r="F6" s="71" t="s">
        <v>322</v>
      </c>
      <c r="G6" s="562"/>
      <c r="H6" s="71" t="s">
        <v>543</v>
      </c>
      <c r="I6" s="71" t="s">
        <v>544</v>
      </c>
      <c r="J6" s="71" t="s">
        <v>322</v>
      </c>
      <c r="K6" s="560" t="s">
        <v>545</v>
      </c>
      <c r="L6" s="71" t="s">
        <v>544</v>
      </c>
      <c r="M6" s="71" t="s">
        <v>322</v>
      </c>
      <c r="N6" s="71"/>
      <c r="O6" s="71"/>
    </row>
    <row r="7" s="67" customFormat="1" ht="15.95" customHeight="1" spans="1:18">
      <c r="A7" s="71"/>
      <c r="B7" s="563"/>
      <c r="C7" s="564"/>
      <c r="D7" s="565"/>
      <c r="E7" s="75"/>
      <c r="F7" s="566"/>
      <c r="G7" s="566"/>
      <c r="H7" s="567"/>
      <c r="I7" s="568"/>
      <c r="J7" s="575"/>
      <c r="K7" s="76"/>
      <c r="L7" s="76"/>
      <c r="M7" s="76"/>
      <c r="N7" s="76"/>
      <c r="O7" s="82"/>
      <c r="Q7" s="149"/>
      <c r="R7" s="149"/>
    </row>
    <row r="8" s="67" customFormat="1" ht="15.95" customHeight="1" spans="1:18">
      <c r="A8" s="71"/>
      <c r="B8" s="563"/>
      <c r="C8" s="564"/>
      <c r="D8" s="565"/>
      <c r="E8" s="75"/>
      <c r="F8" s="566"/>
      <c r="G8" s="566"/>
      <c r="H8" s="567"/>
      <c r="I8" s="568"/>
      <c r="J8" s="575"/>
      <c r="K8" s="76"/>
      <c r="L8" s="76"/>
      <c r="M8" s="76"/>
      <c r="N8" s="76"/>
      <c r="O8" s="82"/>
      <c r="Q8" s="149"/>
      <c r="R8" s="149"/>
    </row>
    <row r="9" s="67" customFormat="1" ht="15.95" customHeight="1" spans="1:18">
      <c r="A9" s="71"/>
      <c r="B9" s="563"/>
      <c r="C9" s="564"/>
      <c r="D9" s="565"/>
      <c r="E9" s="75"/>
      <c r="F9" s="566"/>
      <c r="G9" s="566"/>
      <c r="H9" s="567"/>
      <c r="I9" s="568"/>
      <c r="J9" s="575"/>
      <c r="K9" s="76"/>
      <c r="L9" s="76"/>
      <c r="M9" s="76"/>
      <c r="N9" s="76"/>
      <c r="O9" s="82"/>
      <c r="R9" s="149"/>
    </row>
    <row r="10" s="67" customFormat="1" ht="15.95" customHeight="1" spans="1:18">
      <c r="A10" s="71"/>
      <c r="B10" s="563"/>
      <c r="C10" s="564"/>
      <c r="D10" s="565"/>
      <c r="E10" s="75"/>
      <c r="F10" s="566"/>
      <c r="G10" s="566"/>
      <c r="H10" s="567"/>
      <c r="I10" s="568"/>
      <c r="J10" s="575"/>
      <c r="K10" s="76"/>
      <c r="L10" s="76"/>
      <c r="M10" s="76"/>
      <c r="N10" s="76"/>
      <c r="O10" s="82"/>
      <c r="R10" s="149"/>
    </row>
    <row r="11" s="67" customFormat="1" ht="15.95" customHeight="1" spans="1:18">
      <c r="A11" s="71"/>
      <c r="B11" s="563"/>
      <c r="C11" s="564"/>
      <c r="D11" s="565"/>
      <c r="E11" s="75"/>
      <c r="F11" s="566"/>
      <c r="G11" s="566"/>
      <c r="H11" s="567"/>
      <c r="I11" s="568"/>
      <c r="J11" s="575"/>
      <c r="K11" s="76"/>
      <c r="L11" s="76"/>
      <c r="M11" s="76"/>
      <c r="N11" s="76"/>
      <c r="O11" s="82"/>
      <c r="R11" s="149"/>
    </row>
    <row r="12" s="67" customFormat="1" ht="15.95" customHeight="1" spans="1:18">
      <c r="A12" s="71"/>
      <c r="B12" s="563"/>
      <c r="C12" s="564"/>
      <c r="D12" s="565"/>
      <c r="E12" s="75"/>
      <c r="F12" s="566"/>
      <c r="G12" s="566"/>
      <c r="H12" s="567"/>
      <c r="I12" s="568"/>
      <c r="J12" s="575"/>
      <c r="K12" s="76"/>
      <c r="L12" s="76"/>
      <c r="M12" s="76"/>
      <c r="N12" s="76"/>
      <c r="O12" s="82"/>
      <c r="R12" s="149"/>
    </row>
    <row r="13" s="67" customFormat="1" ht="15.95" customHeight="1" spans="1:15">
      <c r="A13" s="71"/>
      <c r="B13" s="82"/>
      <c r="C13" s="71"/>
      <c r="D13" s="565"/>
      <c r="E13" s="75"/>
      <c r="F13" s="566"/>
      <c r="G13" s="566"/>
      <c r="H13" s="568"/>
      <c r="I13" s="568"/>
      <c r="J13" s="150"/>
      <c r="K13" s="76"/>
      <c r="L13" s="76"/>
      <c r="M13" s="150"/>
      <c r="N13" s="76"/>
      <c r="O13" s="576"/>
    </row>
    <row r="14" s="67" customFormat="1" ht="15.95" customHeight="1" spans="1:15">
      <c r="A14" s="71"/>
      <c r="B14" s="73"/>
      <c r="C14" s="71"/>
      <c r="D14" s="565"/>
      <c r="E14" s="75" t="str">
        <f t="shared" ref="E14:E26" si="0">IF(D14=0,"",F14/D14)</f>
        <v/>
      </c>
      <c r="F14" s="566"/>
      <c r="G14" s="566"/>
      <c r="H14" s="568"/>
      <c r="I14" s="568"/>
      <c r="J14" s="76"/>
      <c r="K14" s="76"/>
      <c r="L14" s="76"/>
      <c r="M14" s="76"/>
      <c r="N14" s="76" t="str">
        <f t="shared" ref="N14:N28" si="1">IF(J14=0,"",(M14-J14)/J14*100)</f>
        <v/>
      </c>
      <c r="O14" s="82"/>
    </row>
    <row r="15" s="67" customFormat="1" ht="15.95" customHeight="1" spans="1:15">
      <c r="A15" s="71"/>
      <c r="B15" s="73"/>
      <c r="C15" s="71"/>
      <c r="D15" s="565"/>
      <c r="E15" s="75"/>
      <c r="F15" s="566"/>
      <c r="G15" s="566"/>
      <c r="H15" s="568"/>
      <c r="I15" s="568"/>
      <c r="J15" s="76"/>
      <c r="K15" s="76"/>
      <c r="L15" s="76"/>
      <c r="M15" s="76"/>
      <c r="N15" s="76"/>
      <c r="O15" s="82"/>
    </row>
    <row r="16" s="67" customFormat="1" ht="15.95" customHeight="1" spans="1:15">
      <c r="A16" s="71"/>
      <c r="B16" s="73"/>
      <c r="C16" s="71"/>
      <c r="D16" s="565"/>
      <c r="E16" s="75"/>
      <c r="F16" s="566"/>
      <c r="G16" s="566"/>
      <c r="H16" s="568"/>
      <c r="I16" s="568"/>
      <c r="J16" s="76"/>
      <c r="K16" s="76"/>
      <c r="L16" s="76"/>
      <c r="M16" s="76"/>
      <c r="N16" s="76"/>
      <c r="O16" s="82"/>
    </row>
    <row r="17" s="67" customFormat="1" ht="15.95" customHeight="1" spans="1:15">
      <c r="A17" s="71"/>
      <c r="B17" s="73"/>
      <c r="C17" s="71"/>
      <c r="D17" s="565"/>
      <c r="E17" s="75"/>
      <c r="F17" s="566"/>
      <c r="G17" s="566"/>
      <c r="H17" s="568"/>
      <c r="I17" s="568"/>
      <c r="J17" s="76"/>
      <c r="K17" s="76"/>
      <c r="L17" s="76"/>
      <c r="M17" s="76"/>
      <c r="N17" s="76"/>
      <c r="O17" s="82"/>
    </row>
    <row r="18" s="67" customFormat="1" ht="15.95" customHeight="1" spans="1:15">
      <c r="A18" s="71"/>
      <c r="B18" s="73"/>
      <c r="C18" s="71"/>
      <c r="D18" s="565"/>
      <c r="E18" s="75"/>
      <c r="F18" s="566"/>
      <c r="G18" s="566"/>
      <c r="H18" s="568"/>
      <c r="I18" s="568"/>
      <c r="J18" s="76"/>
      <c r="K18" s="76"/>
      <c r="L18" s="76"/>
      <c r="M18" s="76"/>
      <c r="N18" s="76"/>
      <c r="O18" s="82"/>
    </row>
    <row r="19" s="67" customFormat="1" ht="15.95" customHeight="1" spans="1:15">
      <c r="A19" s="71"/>
      <c r="B19" s="73"/>
      <c r="C19" s="71"/>
      <c r="D19" s="565"/>
      <c r="E19" s="75"/>
      <c r="F19" s="566"/>
      <c r="G19" s="566"/>
      <c r="H19" s="568"/>
      <c r="I19" s="568"/>
      <c r="J19" s="76"/>
      <c r="K19" s="76"/>
      <c r="L19" s="76"/>
      <c r="M19" s="76"/>
      <c r="N19" s="76"/>
      <c r="O19" s="82"/>
    </row>
    <row r="20" s="67" customFormat="1" ht="15.95" customHeight="1" spans="1:15">
      <c r="A20" s="71"/>
      <c r="B20" s="73"/>
      <c r="C20" s="71"/>
      <c r="D20" s="565"/>
      <c r="E20" s="75" t="str">
        <f t="shared" si="0"/>
        <v/>
      </c>
      <c r="F20" s="566"/>
      <c r="G20" s="566"/>
      <c r="H20" s="568"/>
      <c r="I20" s="568"/>
      <c r="J20" s="76"/>
      <c r="K20" s="76"/>
      <c r="L20" s="76"/>
      <c r="M20" s="76"/>
      <c r="N20" s="76" t="str">
        <f t="shared" si="1"/>
        <v/>
      </c>
      <c r="O20" s="82"/>
    </row>
    <row r="21" s="67" customFormat="1" ht="15.95" customHeight="1" spans="1:15">
      <c r="A21" s="71"/>
      <c r="B21" s="73"/>
      <c r="C21" s="71"/>
      <c r="D21" s="565"/>
      <c r="E21" s="75" t="str">
        <f t="shared" si="0"/>
        <v/>
      </c>
      <c r="F21" s="566"/>
      <c r="G21" s="566"/>
      <c r="H21" s="568"/>
      <c r="I21" s="568"/>
      <c r="J21" s="76"/>
      <c r="K21" s="76"/>
      <c r="L21" s="76"/>
      <c r="M21" s="76"/>
      <c r="N21" s="76" t="str">
        <f t="shared" si="1"/>
        <v/>
      </c>
      <c r="O21" s="82"/>
    </row>
    <row r="22" s="67" customFormat="1" ht="15.95" customHeight="1" spans="1:15">
      <c r="A22" s="71"/>
      <c r="B22" s="73"/>
      <c r="C22" s="71"/>
      <c r="D22" s="565"/>
      <c r="E22" s="75" t="str">
        <f t="shared" si="0"/>
        <v/>
      </c>
      <c r="F22" s="566"/>
      <c r="G22" s="566"/>
      <c r="H22" s="568"/>
      <c r="I22" s="568"/>
      <c r="J22" s="76"/>
      <c r="K22" s="76"/>
      <c r="L22" s="76"/>
      <c r="M22" s="76"/>
      <c r="N22" s="76" t="str">
        <f t="shared" si="1"/>
        <v/>
      </c>
      <c r="O22" s="82"/>
    </row>
    <row r="23" s="67" customFormat="1" ht="15.95" customHeight="1" spans="1:15">
      <c r="A23" s="71"/>
      <c r="B23" s="73"/>
      <c r="C23" s="71"/>
      <c r="D23" s="565"/>
      <c r="E23" s="75" t="str">
        <f t="shared" si="0"/>
        <v/>
      </c>
      <c r="F23" s="566"/>
      <c r="G23" s="566"/>
      <c r="H23" s="568"/>
      <c r="I23" s="568"/>
      <c r="J23" s="76"/>
      <c r="K23" s="76"/>
      <c r="L23" s="76"/>
      <c r="M23" s="76"/>
      <c r="N23" s="76" t="str">
        <f t="shared" si="1"/>
        <v/>
      </c>
      <c r="O23" s="82"/>
    </row>
    <row r="24" s="67" customFormat="1" ht="15.95" customHeight="1" spans="1:15">
      <c r="A24" s="71"/>
      <c r="B24" s="73"/>
      <c r="C24" s="71"/>
      <c r="D24" s="565"/>
      <c r="E24" s="75" t="str">
        <f t="shared" si="0"/>
        <v/>
      </c>
      <c r="F24" s="566"/>
      <c r="G24" s="566"/>
      <c r="H24" s="568"/>
      <c r="I24" s="568"/>
      <c r="J24" s="76"/>
      <c r="K24" s="76"/>
      <c r="L24" s="76"/>
      <c r="M24" s="76"/>
      <c r="N24" s="76" t="str">
        <f t="shared" si="1"/>
        <v/>
      </c>
      <c r="O24" s="82"/>
    </row>
    <row r="25" s="67" customFormat="1" ht="15.95" customHeight="1" spans="1:15">
      <c r="A25" s="71"/>
      <c r="B25" s="73"/>
      <c r="C25" s="71"/>
      <c r="D25" s="565"/>
      <c r="E25" s="75" t="str">
        <f t="shared" si="0"/>
        <v/>
      </c>
      <c r="F25" s="566"/>
      <c r="G25" s="566"/>
      <c r="H25" s="568"/>
      <c r="I25" s="568"/>
      <c r="J25" s="76"/>
      <c r="K25" s="76"/>
      <c r="L25" s="76"/>
      <c r="M25" s="76"/>
      <c r="N25" s="76" t="str">
        <f t="shared" si="1"/>
        <v/>
      </c>
      <c r="O25" s="82"/>
    </row>
    <row r="26" s="67" customFormat="1" ht="15.95" customHeight="1" spans="1:15">
      <c r="A26" s="71"/>
      <c r="B26" s="73"/>
      <c r="C26" s="71"/>
      <c r="D26" s="565"/>
      <c r="E26" s="75" t="str">
        <f t="shared" si="0"/>
        <v/>
      </c>
      <c r="F26" s="566"/>
      <c r="G26" s="566"/>
      <c r="H26" s="568"/>
      <c r="I26" s="568"/>
      <c r="J26" s="76"/>
      <c r="K26" s="76"/>
      <c r="L26" s="76"/>
      <c r="M26" s="76"/>
      <c r="N26" s="76" t="str">
        <f t="shared" si="1"/>
        <v/>
      </c>
      <c r="O26" s="82"/>
    </row>
    <row r="27" s="67" customFormat="1" ht="15.95" customHeight="1" spans="1:15">
      <c r="A27" s="71"/>
      <c r="B27" s="73"/>
      <c r="C27" s="71"/>
      <c r="D27" s="565"/>
      <c r="E27" s="566"/>
      <c r="F27" s="566"/>
      <c r="G27" s="566"/>
      <c r="H27" s="568"/>
      <c r="I27" s="568"/>
      <c r="J27" s="76"/>
      <c r="K27" s="76"/>
      <c r="L27" s="76"/>
      <c r="M27" s="76"/>
      <c r="N27" s="76" t="str">
        <f t="shared" si="1"/>
        <v/>
      </c>
      <c r="O27" s="82"/>
    </row>
    <row r="28" s="67" customFormat="1" ht="15.95" customHeight="1" spans="1:15">
      <c r="A28" s="77" t="s">
        <v>497</v>
      </c>
      <c r="B28" s="78"/>
      <c r="C28" s="71"/>
      <c r="D28" s="569"/>
      <c r="E28" s="75"/>
      <c r="F28" s="75">
        <f>SUM(F7:F27)</f>
        <v>0</v>
      </c>
      <c r="G28" s="75"/>
      <c r="H28" s="76"/>
      <c r="I28" s="76"/>
      <c r="J28" s="76">
        <f>SUM(J7:J27)</f>
        <v>0</v>
      </c>
      <c r="K28" s="76"/>
      <c r="L28" s="76"/>
      <c r="M28" s="76">
        <f>SUM(M7:M27)</f>
        <v>0</v>
      </c>
      <c r="N28" s="76" t="str">
        <f t="shared" si="1"/>
        <v/>
      </c>
      <c r="O28" s="82"/>
    </row>
    <row r="29" s="67" customFormat="1" ht="15.95" customHeight="1" spans="1:10">
      <c r="A29" s="570" t="str">
        <f>封面!D11&amp;封面!G11</f>
        <v>填表人：魏延辉</v>
      </c>
      <c r="C29" s="68"/>
      <c r="D29" s="571"/>
      <c r="E29" s="70"/>
      <c r="F29" s="70"/>
      <c r="G29" s="70"/>
      <c r="H29" s="70"/>
      <c r="I29" s="70"/>
      <c r="J29" s="70" t="str">
        <f>"评估人员："&amp;封面!G20</f>
        <v>评估人员：</v>
      </c>
    </row>
    <row r="30" s="67" customFormat="1" ht="15.95" customHeight="1" spans="1:9">
      <c r="A30" s="572" t="str">
        <f>CONCATENATE(封面!D13,封面!F13,封面!G13,封面!H13,封面!I13,封面!J13,封面!K13)</f>
        <v>填表日期：2021年3月31日</v>
      </c>
      <c r="C30" s="68"/>
      <c r="D30" s="571"/>
      <c r="E30" s="571"/>
      <c r="F30" s="571"/>
      <c r="G30" s="571"/>
      <c r="H30" s="571"/>
      <c r="I30" s="571"/>
    </row>
    <row r="32" customHeight="1" spans="10:10">
      <c r="J32" s="577"/>
    </row>
  </sheetData>
  <mergeCells count="12">
    <mergeCell ref="A2:O2"/>
    <mergeCell ref="A3:O3"/>
    <mergeCell ref="D5:F5"/>
    <mergeCell ref="H5:J5"/>
    <mergeCell ref="K5:M5"/>
    <mergeCell ref="A28:B28"/>
    <mergeCell ref="A5:A6"/>
    <mergeCell ref="B5:B6"/>
    <mergeCell ref="C5:C6"/>
    <mergeCell ref="G5:G6"/>
    <mergeCell ref="N5:N6"/>
    <mergeCell ref="O5:O6"/>
  </mergeCells>
  <hyperlinks>
    <hyperlink ref="A1" location="索引目录!E23" display="返回索引页"/>
    <hyperlink ref="B1" location="存货汇总!B11" display="返回"/>
  </hyperlinks>
  <printOptions horizontalCentered="1"/>
  <pageMargins left="0.590551181102362" right="0.590551181102362" top="0.78740157480315" bottom="0.78740157480315" header="1.10236220472441" footer="0.590551181102362"/>
  <pageSetup paperSize="9" firstPageNumber="4294963191" fitToHeight="0" orientation="landscape" useFirstPageNumber="1"/>
  <headerFooter alignWithMargins="0">
    <oddHeader>&amp;R&amp;"-,常规"&amp;9表3-9-6
共&amp;N页第&amp;P页</oddHead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9"/>
  <sheetViews>
    <sheetView workbookViewId="0">
      <selection activeCell="A3" sqref="A3:P3"/>
    </sheetView>
  </sheetViews>
  <sheetFormatPr defaultColWidth="9" defaultRowHeight="15.75" customHeight="1"/>
  <cols>
    <col min="1" max="1" width="5.75" style="13" customWidth="1"/>
    <col min="2" max="2" width="14.75" style="13" customWidth="1"/>
    <col min="3" max="3" width="11.25" style="13" customWidth="1"/>
    <col min="4" max="4" width="5.125" style="13" customWidth="1"/>
    <col min="5" max="5" width="10.25" style="167" hidden="1" customWidth="1" outlineLevel="1"/>
    <col min="6" max="6" width="6.875" style="167" hidden="1" customWidth="1" outlineLevel="1"/>
    <col min="7" max="8" width="13.125" style="167" hidden="1" customWidth="1" outlineLevel="1"/>
    <col min="9" max="9" width="11.125" style="167" customWidth="1" collapsed="1"/>
    <col min="10" max="10" width="11.25" style="167" customWidth="1"/>
    <col min="11" max="11" width="12.75" style="167" customWidth="1"/>
    <col min="12" max="12" width="11.25" style="13" customWidth="1"/>
    <col min="13" max="13" width="11.25" style="167" customWidth="1"/>
    <col min="14" max="14" width="12.5" style="167" customWidth="1"/>
    <col min="15" max="15" width="7" style="167" customWidth="1"/>
    <col min="16" max="16" width="8.125" style="13" customWidth="1"/>
    <col min="17" max="16384" width="9" style="13"/>
  </cols>
  <sheetData>
    <row r="1" spans="1:16">
      <c r="A1" s="14" t="s">
        <v>284</v>
      </c>
      <c r="B1" s="33" t="s">
        <v>361</v>
      </c>
      <c r="C1" s="12"/>
      <c r="D1" s="12"/>
      <c r="E1" s="12"/>
      <c r="F1" s="12"/>
      <c r="G1" s="12"/>
      <c r="H1" s="12"/>
      <c r="I1" s="12"/>
      <c r="J1" s="12"/>
      <c r="K1" s="12"/>
      <c r="L1" s="12"/>
      <c r="M1" s="12"/>
      <c r="N1" s="12"/>
      <c r="O1" s="12"/>
      <c r="P1" s="12"/>
    </row>
    <row r="2" s="11" customFormat="1" ht="30" customHeight="1" spans="1:16">
      <c r="A2" s="17" t="s">
        <v>564</v>
      </c>
      <c r="B2" s="34"/>
      <c r="C2" s="34"/>
      <c r="D2" s="34"/>
      <c r="E2" s="34"/>
      <c r="F2" s="34"/>
      <c r="G2" s="34"/>
      <c r="H2" s="34"/>
      <c r="I2" s="34"/>
      <c r="J2" s="34"/>
      <c r="K2" s="34"/>
      <c r="L2" s="34"/>
      <c r="M2" s="34"/>
      <c r="N2" s="34"/>
      <c r="O2" s="34"/>
      <c r="P2" s="34"/>
    </row>
    <row r="3" ht="14.1" customHeight="1" spans="1:16">
      <c r="A3" s="19" t="str">
        <f>CONCATENATE(封面!D9,封面!F9,封面!G9,封面!H9,封面!I9,封面!J9,封面!K9)</f>
        <v>评估基准日：2021年3月31日</v>
      </c>
      <c r="B3" s="19"/>
      <c r="C3" s="19"/>
      <c r="D3" s="19"/>
      <c r="E3" s="19"/>
      <c r="F3" s="19"/>
      <c r="G3" s="30"/>
      <c r="H3" s="30"/>
      <c r="I3" s="30"/>
      <c r="J3" s="30"/>
      <c r="K3" s="30"/>
      <c r="L3" s="30"/>
      <c r="M3" s="30"/>
      <c r="N3" s="30"/>
      <c r="O3" s="30"/>
      <c r="P3" s="30"/>
    </row>
    <row r="4" customHeight="1" spans="1:16">
      <c r="A4" s="20" t="str">
        <f>封面!D7&amp;封面!F7</f>
        <v>产权持有人：黑龙江省机场管理集团有限公司漠河机场分公司</v>
      </c>
      <c r="P4" s="31" t="s">
        <v>286</v>
      </c>
    </row>
    <row r="5" s="12" customFormat="1" customHeight="1" spans="1:16">
      <c r="A5" s="21" t="s">
        <v>351</v>
      </c>
      <c r="B5" s="21" t="s">
        <v>565</v>
      </c>
      <c r="C5" s="21" t="s">
        <v>566</v>
      </c>
      <c r="D5" s="133" t="s">
        <v>542</v>
      </c>
      <c r="E5" s="21" t="s">
        <v>364</v>
      </c>
      <c r="F5" s="21"/>
      <c r="G5" s="21"/>
      <c r="H5" s="36" t="s">
        <v>442</v>
      </c>
      <c r="I5" s="549" t="s">
        <v>366</v>
      </c>
      <c r="J5" s="550"/>
      <c r="K5" s="551"/>
      <c r="L5" s="552" t="s">
        <v>367</v>
      </c>
      <c r="M5" s="553"/>
      <c r="N5" s="554"/>
      <c r="O5" s="555" t="s">
        <v>387</v>
      </c>
      <c r="P5" s="21" t="s">
        <v>450</v>
      </c>
    </row>
    <row r="6" s="12" customFormat="1" customHeight="1" spans="1:16">
      <c r="A6" s="23"/>
      <c r="B6" s="23"/>
      <c r="C6" s="23"/>
      <c r="D6" s="543"/>
      <c r="E6" s="21" t="s">
        <v>543</v>
      </c>
      <c r="F6" s="21" t="s">
        <v>544</v>
      </c>
      <c r="G6" s="21" t="s">
        <v>322</v>
      </c>
      <c r="H6" s="37"/>
      <c r="I6" s="21" t="s">
        <v>543</v>
      </c>
      <c r="J6" s="21" t="s">
        <v>544</v>
      </c>
      <c r="K6" s="21" t="s">
        <v>322</v>
      </c>
      <c r="L6" s="556" t="s">
        <v>545</v>
      </c>
      <c r="M6" s="555" t="s">
        <v>544</v>
      </c>
      <c r="N6" s="555" t="s">
        <v>322</v>
      </c>
      <c r="O6" s="557"/>
      <c r="P6" s="23"/>
    </row>
    <row r="7" customHeight="1" spans="1:16">
      <c r="A7" s="51"/>
      <c r="B7" s="122"/>
      <c r="C7" s="23"/>
      <c r="D7" s="544"/>
      <c r="E7" s="545"/>
      <c r="F7" s="26" t="str">
        <f t="shared" ref="F7:F25" si="0">IF(E7=0,"",G7/E7)</f>
        <v/>
      </c>
      <c r="G7" s="546"/>
      <c r="H7" s="546"/>
      <c r="I7" s="546"/>
      <c r="J7" s="546"/>
      <c r="K7" s="26"/>
      <c r="L7" s="48"/>
      <c r="M7" s="26"/>
      <c r="N7" s="26"/>
      <c r="O7" s="26" t="str">
        <f t="shared" ref="O7:O25" si="1">IF(K7=0,"",(N7-K7)/K7*100)</f>
        <v/>
      </c>
      <c r="P7" s="32"/>
    </row>
    <row r="8" customHeight="1" spans="1:16">
      <c r="A8" s="23"/>
      <c r="B8" s="93"/>
      <c r="C8" s="23"/>
      <c r="D8" s="32"/>
      <c r="E8" s="547"/>
      <c r="F8" s="26" t="str">
        <f t="shared" si="0"/>
        <v/>
      </c>
      <c r="G8" s="548"/>
      <c r="H8" s="548"/>
      <c r="I8" s="548"/>
      <c r="J8" s="548"/>
      <c r="K8" s="26"/>
      <c r="L8" s="48"/>
      <c r="M8" s="26"/>
      <c r="N8" s="26"/>
      <c r="O8" s="26" t="str">
        <f t="shared" si="1"/>
        <v/>
      </c>
      <c r="P8" s="32"/>
    </row>
    <row r="9" customHeight="1" spans="1:16">
      <c r="A9" s="23"/>
      <c r="B9" s="24"/>
      <c r="C9" s="23"/>
      <c r="D9" s="32"/>
      <c r="E9" s="547"/>
      <c r="F9" s="26" t="str">
        <f t="shared" si="0"/>
        <v/>
      </c>
      <c r="G9" s="548"/>
      <c r="H9" s="548"/>
      <c r="I9" s="548"/>
      <c r="J9" s="548"/>
      <c r="K9" s="26"/>
      <c r="L9" s="48"/>
      <c r="M9" s="26"/>
      <c r="N9" s="26"/>
      <c r="O9" s="26" t="str">
        <f t="shared" si="1"/>
        <v/>
      </c>
      <c r="P9" s="32"/>
    </row>
    <row r="10" customHeight="1" spans="1:16">
      <c r="A10" s="23"/>
      <c r="B10" s="24"/>
      <c r="C10" s="23"/>
      <c r="D10" s="32"/>
      <c r="E10" s="547"/>
      <c r="F10" s="26" t="str">
        <f t="shared" si="0"/>
        <v/>
      </c>
      <c r="G10" s="548"/>
      <c r="H10" s="548"/>
      <c r="I10" s="548"/>
      <c r="J10" s="548"/>
      <c r="K10" s="26"/>
      <c r="L10" s="48"/>
      <c r="M10" s="26"/>
      <c r="N10" s="26"/>
      <c r="O10" s="26" t="str">
        <f t="shared" si="1"/>
        <v/>
      </c>
      <c r="P10" s="32"/>
    </row>
    <row r="11" customHeight="1" spans="1:16">
      <c r="A11" s="23"/>
      <c r="B11" s="24"/>
      <c r="C11" s="23"/>
      <c r="D11" s="32"/>
      <c r="E11" s="547"/>
      <c r="F11" s="26" t="str">
        <f t="shared" si="0"/>
        <v/>
      </c>
      <c r="G11" s="548"/>
      <c r="H11" s="548"/>
      <c r="I11" s="548"/>
      <c r="J11" s="548"/>
      <c r="K11" s="26"/>
      <c r="L11" s="48"/>
      <c r="M11" s="26"/>
      <c r="N11" s="26"/>
      <c r="O11" s="26" t="str">
        <f t="shared" si="1"/>
        <v/>
      </c>
      <c r="P11" s="32"/>
    </row>
    <row r="12" customHeight="1" spans="1:16">
      <c r="A12" s="23"/>
      <c r="B12" s="24"/>
      <c r="C12" s="23"/>
      <c r="D12" s="32"/>
      <c r="E12" s="547"/>
      <c r="F12" s="26" t="str">
        <f t="shared" si="0"/>
        <v/>
      </c>
      <c r="G12" s="548"/>
      <c r="H12" s="548"/>
      <c r="I12" s="548"/>
      <c r="J12" s="548"/>
      <c r="K12" s="26"/>
      <c r="L12" s="48"/>
      <c r="M12" s="26"/>
      <c r="N12" s="26"/>
      <c r="O12" s="26" t="str">
        <f t="shared" si="1"/>
        <v/>
      </c>
      <c r="P12" s="32"/>
    </row>
    <row r="13" customHeight="1" spans="1:16">
      <c r="A13" s="23"/>
      <c r="B13" s="24"/>
      <c r="C13" s="23"/>
      <c r="D13" s="32"/>
      <c r="E13" s="547"/>
      <c r="F13" s="26" t="str">
        <f t="shared" si="0"/>
        <v/>
      </c>
      <c r="G13" s="548"/>
      <c r="H13" s="548"/>
      <c r="I13" s="548"/>
      <c r="J13" s="548"/>
      <c r="K13" s="26"/>
      <c r="L13" s="48"/>
      <c r="M13" s="26"/>
      <c r="N13" s="26"/>
      <c r="O13" s="26" t="str">
        <f t="shared" si="1"/>
        <v/>
      </c>
      <c r="P13" s="32"/>
    </row>
    <row r="14" customHeight="1" spans="1:16">
      <c r="A14" s="23"/>
      <c r="B14" s="93"/>
      <c r="C14" s="23"/>
      <c r="D14" s="32"/>
      <c r="E14" s="547"/>
      <c r="F14" s="26" t="str">
        <f t="shared" si="0"/>
        <v/>
      </c>
      <c r="G14" s="548"/>
      <c r="H14" s="548"/>
      <c r="I14" s="548"/>
      <c r="J14" s="548"/>
      <c r="K14" s="26"/>
      <c r="L14" s="48"/>
      <c r="M14" s="26"/>
      <c r="N14" s="26"/>
      <c r="O14" s="26" t="str">
        <f t="shared" si="1"/>
        <v/>
      </c>
      <c r="P14" s="32"/>
    </row>
    <row r="15" customHeight="1" spans="1:16">
      <c r="A15" s="23"/>
      <c r="B15" s="93"/>
      <c r="C15" s="23"/>
      <c r="D15" s="32"/>
      <c r="E15" s="547"/>
      <c r="F15" s="26" t="str">
        <f t="shared" si="0"/>
        <v/>
      </c>
      <c r="G15" s="548"/>
      <c r="H15" s="548"/>
      <c r="I15" s="548"/>
      <c r="J15" s="548"/>
      <c r="K15" s="26"/>
      <c r="L15" s="48"/>
      <c r="M15" s="26"/>
      <c r="N15" s="26"/>
      <c r="O15" s="26" t="str">
        <f t="shared" si="1"/>
        <v/>
      </c>
      <c r="P15" s="32"/>
    </row>
    <row r="16" customHeight="1" spans="1:16">
      <c r="A16" s="23"/>
      <c r="B16" s="24"/>
      <c r="C16" s="23"/>
      <c r="D16" s="32"/>
      <c r="E16" s="547"/>
      <c r="F16" s="26" t="str">
        <f t="shared" si="0"/>
        <v/>
      </c>
      <c r="G16" s="548"/>
      <c r="H16" s="548"/>
      <c r="I16" s="548"/>
      <c r="J16" s="548"/>
      <c r="K16" s="26"/>
      <c r="L16" s="48"/>
      <c r="M16" s="26"/>
      <c r="N16" s="26"/>
      <c r="O16" s="26" t="str">
        <f t="shared" si="1"/>
        <v/>
      </c>
      <c r="P16" s="32"/>
    </row>
    <row r="17" customHeight="1" spans="1:16">
      <c r="A17" s="23"/>
      <c r="B17" s="24"/>
      <c r="C17" s="23"/>
      <c r="D17" s="32"/>
      <c r="E17" s="547"/>
      <c r="F17" s="26" t="str">
        <f t="shared" si="0"/>
        <v/>
      </c>
      <c r="G17" s="548"/>
      <c r="H17" s="548"/>
      <c r="I17" s="548"/>
      <c r="J17" s="548"/>
      <c r="K17" s="26"/>
      <c r="L17" s="48"/>
      <c r="M17" s="26"/>
      <c r="N17" s="26"/>
      <c r="O17" s="26" t="str">
        <f t="shared" si="1"/>
        <v/>
      </c>
      <c r="P17" s="32"/>
    </row>
    <row r="18" customHeight="1" spans="1:16">
      <c r="A18" s="23"/>
      <c r="B18" s="24"/>
      <c r="C18" s="23"/>
      <c r="D18" s="32"/>
      <c r="E18" s="547"/>
      <c r="F18" s="26" t="str">
        <f t="shared" si="0"/>
        <v/>
      </c>
      <c r="G18" s="548"/>
      <c r="H18" s="548"/>
      <c r="I18" s="548"/>
      <c r="J18" s="548"/>
      <c r="K18" s="26"/>
      <c r="L18" s="48"/>
      <c r="M18" s="26"/>
      <c r="N18" s="26"/>
      <c r="O18" s="26" t="str">
        <f t="shared" si="1"/>
        <v/>
      </c>
      <c r="P18" s="32"/>
    </row>
    <row r="19" customHeight="1" spans="1:16">
      <c r="A19" s="23"/>
      <c r="B19" s="24"/>
      <c r="C19" s="23"/>
      <c r="D19" s="32"/>
      <c r="E19" s="547"/>
      <c r="F19" s="26" t="str">
        <f t="shared" si="0"/>
        <v/>
      </c>
      <c r="G19" s="548"/>
      <c r="H19" s="548"/>
      <c r="I19" s="548"/>
      <c r="J19" s="548"/>
      <c r="K19" s="26"/>
      <c r="L19" s="48"/>
      <c r="M19" s="26"/>
      <c r="N19" s="26"/>
      <c r="O19" s="26" t="str">
        <f t="shared" si="1"/>
        <v/>
      </c>
      <c r="P19" s="32"/>
    </row>
    <row r="20" customHeight="1" spans="1:16">
      <c r="A20" s="23"/>
      <c r="B20" s="24"/>
      <c r="C20" s="23"/>
      <c r="D20" s="32"/>
      <c r="E20" s="547"/>
      <c r="F20" s="26" t="str">
        <f t="shared" si="0"/>
        <v/>
      </c>
      <c r="G20" s="548"/>
      <c r="H20" s="548"/>
      <c r="I20" s="548"/>
      <c r="J20" s="548"/>
      <c r="K20" s="26"/>
      <c r="L20" s="48"/>
      <c r="M20" s="26"/>
      <c r="N20" s="26"/>
      <c r="O20" s="26" t="str">
        <f t="shared" si="1"/>
        <v/>
      </c>
      <c r="P20" s="32"/>
    </row>
    <row r="21" customHeight="1" spans="1:16">
      <c r="A21" s="23"/>
      <c r="B21" s="24"/>
      <c r="C21" s="23"/>
      <c r="D21" s="32"/>
      <c r="E21" s="547"/>
      <c r="F21" s="26" t="str">
        <f t="shared" si="0"/>
        <v/>
      </c>
      <c r="G21" s="548"/>
      <c r="H21" s="548"/>
      <c r="I21" s="548"/>
      <c r="J21" s="548"/>
      <c r="K21" s="26"/>
      <c r="L21" s="48"/>
      <c r="M21" s="26"/>
      <c r="N21" s="26"/>
      <c r="O21" s="26" t="str">
        <f t="shared" si="1"/>
        <v/>
      </c>
      <c r="P21" s="32"/>
    </row>
    <row r="22" customHeight="1" spans="1:16">
      <c r="A22" s="23"/>
      <c r="B22" s="93"/>
      <c r="C22" s="23"/>
      <c r="D22" s="32"/>
      <c r="E22" s="547"/>
      <c r="F22" s="26" t="str">
        <f t="shared" si="0"/>
        <v/>
      </c>
      <c r="G22" s="548"/>
      <c r="H22" s="548"/>
      <c r="I22" s="548"/>
      <c r="J22" s="548"/>
      <c r="K22" s="26"/>
      <c r="L22" s="48"/>
      <c r="M22" s="26"/>
      <c r="N22" s="26"/>
      <c r="O22" s="26" t="str">
        <f t="shared" si="1"/>
        <v/>
      </c>
      <c r="P22" s="32"/>
    </row>
    <row r="23" customHeight="1" spans="1:16">
      <c r="A23" s="23"/>
      <c r="B23" s="93"/>
      <c r="C23" s="23"/>
      <c r="D23" s="32"/>
      <c r="E23" s="547"/>
      <c r="F23" s="26" t="str">
        <f t="shared" si="0"/>
        <v/>
      </c>
      <c r="G23" s="548"/>
      <c r="H23" s="548"/>
      <c r="I23" s="548"/>
      <c r="J23" s="548"/>
      <c r="K23" s="26"/>
      <c r="L23" s="48"/>
      <c r="M23" s="26"/>
      <c r="N23" s="26"/>
      <c r="O23" s="26" t="str">
        <f t="shared" si="1"/>
        <v/>
      </c>
      <c r="P23" s="32"/>
    </row>
    <row r="24" customHeight="1" spans="1:16">
      <c r="A24" s="23"/>
      <c r="B24" s="24"/>
      <c r="C24" s="23"/>
      <c r="D24" s="32"/>
      <c r="E24" s="547"/>
      <c r="F24" s="26" t="str">
        <f t="shared" si="0"/>
        <v/>
      </c>
      <c r="G24" s="548"/>
      <c r="H24" s="548"/>
      <c r="I24" s="548"/>
      <c r="J24" s="548"/>
      <c r="K24" s="26"/>
      <c r="L24" s="48"/>
      <c r="M24" s="26"/>
      <c r="N24" s="26"/>
      <c r="O24" s="26" t="str">
        <f t="shared" si="1"/>
        <v/>
      </c>
      <c r="P24" s="32"/>
    </row>
    <row r="25" customHeight="1" spans="1:16">
      <c r="A25" s="23"/>
      <c r="B25" s="24"/>
      <c r="C25" s="23"/>
      <c r="D25" s="32"/>
      <c r="E25" s="547"/>
      <c r="F25" s="26" t="str">
        <f t="shared" si="0"/>
        <v/>
      </c>
      <c r="G25" s="548"/>
      <c r="H25" s="548"/>
      <c r="I25" s="548"/>
      <c r="J25" s="548"/>
      <c r="K25" s="26"/>
      <c r="L25" s="48"/>
      <c r="M25" s="26"/>
      <c r="N25" s="26"/>
      <c r="O25" s="26" t="str">
        <f t="shared" si="1"/>
        <v/>
      </c>
      <c r="P25" s="32"/>
    </row>
    <row r="26" customHeight="1" spans="1:16">
      <c r="A26" s="23"/>
      <c r="B26" s="24"/>
      <c r="C26" s="23"/>
      <c r="D26" s="32"/>
      <c r="E26" s="547"/>
      <c r="F26" s="548"/>
      <c r="G26" s="548"/>
      <c r="H26" s="548"/>
      <c r="I26" s="548"/>
      <c r="J26" s="548"/>
      <c r="K26" s="26"/>
      <c r="L26" s="48"/>
      <c r="M26" s="26"/>
      <c r="N26" s="26"/>
      <c r="O26" s="26"/>
      <c r="P26" s="32"/>
    </row>
    <row r="27" customHeight="1" spans="1:16">
      <c r="A27" s="27" t="s">
        <v>482</v>
      </c>
      <c r="B27" s="45"/>
      <c r="C27" s="23"/>
      <c r="D27" s="32"/>
      <c r="E27" s="48"/>
      <c r="F27" s="26"/>
      <c r="G27" s="26">
        <f>SUM(G7:G26)</f>
        <v>0</v>
      </c>
      <c r="H27" s="26"/>
      <c r="I27" s="26"/>
      <c r="J27" s="26"/>
      <c r="K27" s="26">
        <f>SUM(K7:K26)</f>
        <v>0</v>
      </c>
      <c r="L27" s="48"/>
      <c r="M27" s="26"/>
      <c r="N27" s="26">
        <f>SUM(N7:N26)</f>
        <v>0</v>
      </c>
      <c r="O27" s="26" t="str">
        <f>IF(K27=0,"",(N27-K27)/K27*100)</f>
        <v/>
      </c>
      <c r="P27" s="32"/>
    </row>
    <row r="28" customHeight="1" spans="1:11">
      <c r="A28" s="29" t="str">
        <f>封面!D11&amp;封面!G11</f>
        <v>填表人：魏延辉</v>
      </c>
      <c r="K28" s="20" t="str">
        <f>"评估人员："&amp;封面!G20</f>
        <v>评估人员：</v>
      </c>
    </row>
    <row r="29" customHeight="1" spans="1:1">
      <c r="A29" s="29" t="str">
        <f>CONCATENATE(封面!D13,封面!F13,封面!G13,封面!H13,封面!I13,封面!J13,封面!K13)</f>
        <v>填表日期：2021年3月31日</v>
      </c>
    </row>
  </sheetData>
  <mergeCells count="13">
    <mergeCell ref="A2:P2"/>
    <mergeCell ref="A3:P3"/>
    <mergeCell ref="E5:G5"/>
    <mergeCell ref="I5:K5"/>
    <mergeCell ref="L5:N5"/>
    <mergeCell ref="A27:B27"/>
    <mergeCell ref="A5:A6"/>
    <mergeCell ref="B5:B6"/>
    <mergeCell ref="C5:C6"/>
    <mergeCell ref="D5:D6"/>
    <mergeCell ref="H5:H6"/>
    <mergeCell ref="O5:O6"/>
    <mergeCell ref="P5:P6"/>
  </mergeCells>
  <hyperlinks>
    <hyperlink ref="A1" location="索引目录!E24" display="返回索引页"/>
    <hyperlink ref="B1" location="存货汇总!B12" display="返回"/>
  </hyperlinks>
  <printOptions horizontalCentered="1"/>
  <pageMargins left="0.354166666666667" right="0.354166666666667" top="0.786805555555556" bottom="0.786805555555556" header="1.05972222222222" footer="0.511111111111111"/>
  <pageSetup paperSize="9" firstPageNumber="4294963191" fitToHeight="0" orientation="landscape" useFirstPageNumber="1"/>
  <headerFooter alignWithMargins="0">
    <oddHeader>&amp;R&amp;"宋体,常规"&amp;10表&amp;"Times New Roman,常规"3-9-7
&amp;"宋体,常规"共&amp;"Times New Roman,常规"&amp;N&amp;"宋体,常规"页第&amp;"Times New Roman,常规"&amp;P&amp;"宋体,常规"页</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9"/>
  <sheetViews>
    <sheetView topLeftCell="A112" workbookViewId="0">
      <selection activeCell="B120" sqref="B120"/>
    </sheetView>
  </sheetViews>
  <sheetFormatPr defaultColWidth="9" defaultRowHeight="14.25" outlineLevelCol="3"/>
  <cols>
    <col min="1" max="1" width="1.5" style="870" customWidth="1"/>
    <col min="2" max="2" width="115.625" style="870" customWidth="1"/>
    <col min="3" max="16384" width="9" style="870"/>
  </cols>
  <sheetData>
    <row r="1" ht="42.75" customHeight="1" spans="1:4">
      <c r="A1" s="871"/>
      <c r="B1" s="872" t="s">
        <v>116</v>
      </c>
      <c r="C1" s="871"/>
      <c r="D1" s="871"/>
    </row>
    <row r="2" ht="19.5" spans="1:4">
      <c r="A2" s="871"/>
      <c r="B2" s="873"/>
      <c r="C2" s="871"/>
      <c r="D2" s="871"/>
    </row>
    <row r="3" s="863" customFormat="1" ht="18.75" spans="1:4">
      <c r="A3" s="874"/>
      <c r="B3" s="875" t="s">
        <v>117</v>
      </c>
      <c r="C3" s="874"/>
      <c r="D3" s="874"/>
    </row>
    <row r="4" s="863" customFormat="1" ht="59.25" customHeight="1" spans="1:4">
      <c r="A4" s="874"/>
      <c r="B4" s="875" t="s">
        <v>118</v>
      </c>
      <c r="C4" s="874"/>
      <c r="D4" s="874"/>
    </row>
    <row r="5" s="863" customFormat="1" ht="18.75" spans="1:4">
      <c r="A5" s="874"/>
      <c r="B5" s="876" t="s">
        <v>119</v>
      </c>
      <c r="C5" s="874"/>
      <c r="D5" s="874"/>
    </row>
    <row r="6" s="863" customFormat="1" ht="85.5" hidden="1" customHeight="1" spans="2:2">
      <c r="B6" s="877" t="s">
        <v>120</v>
      </c>
    </row>
    <row r="7" s="863" customFormat="1" ht="88.5" customHeight="1" spans="1:4">
      <c r="A7" s="874"/>
      <c r="B7" s="876" t="s">
        <v>121</v>
      </c>
      <c r="C7" s="874"/>
      <c r="D7" s="874"/>
    </row>
    <row r="8" s="863" customFormat="1" ht="18.75" spans="1:4">
      <c r="A8" s="874"/>
      <c r="B8" s="878" t="s">
        <v>122</v>
      </c>
      <c r="C8" s="874"/>
      <c r="D8" s="874"/>
    </row>
    <row r="9" s="863" customFormat="1" ht="83.25" customHeight="1" spans="2:2">
      <c r="B9" s="877" t="s">
        <v>123</v>
      </c>
    </row>
    <row r="10" s="863" customFormat="1" ht="18.75" spans="2:2">
      <c r="B10" s="879" t="s">
        <v>124</v>
      </c>
    </row>
    <row r="11" s="863" customFormat="1" ht="62.25" customHeight="1" spans="2:2">
      <c r="B11" s="879" t="s">
        <v>125</v>
      </c>
    </row>
    <row r="12" s="863" customFormat="1" ht="40.5" hidden="1" customHeight="1" spans="2:2">
      <c r="B12" s="879" t="s">
        <v>126</v>
      </c>
    </row>
    <row r="13" s="863" customFormat="1" ht="55.5" customHeight="1" spans="2:2">
      <c r="B13" s="879" t="s">
        <v>127</v>
      </c>
    </row>
    <row r="14" s="863" customFormat="1" ht="50.25" customHeight="1" spans="2:2">
      <c r="B14" s="879" t="s">
        <v>128</v>
      </c>
    </row>
    <row r="15" s="863" customFormat="1" ht="52.5" customHeight="1" spans="2:2">
      <c r="B15" s="880" t="s">
        <v>129</v>
      </c>
    </row>
    <row r="16" s="863" customFormat="1" ht="50.25" customHeight="1" spans="2:2">
      <c r="B16" s="879" t="s">
        <v>130</v>
      </c>
    </row>
    <row r="17" s="863" customFormat="1" ht="18.75" spans="2:2">
      <c r="B17" s="881" t="s">
        <v>131</v>
      </c>
    </row>
    <row r="18" s="863" customFormat="1" ht="22.5" hidden="1" customHeight="1" spans="2:2">
      <c r="B18" s="881" t="s">
        <v>132</v>
      </c>
    </row>
    <row r="19" s="863" customFormat="1" ht="26.25" hidden="1" customHeight="1" spans="2:2">
      <c r="B19" s="882" t="s">
        <v>133</v>
      </c>
    </row>
    <row r="20" s="863" customFormat="1" ht="50.25" hidden="1" customHeight="1" spans="2:2">
      <c r="B20" s="879" t="s">
        <v>134</v>
      </c>
    </row>
    <row r="21" s="863" customFormat="1" ht="45" hidden="1" customHeight="1" spans="2:2">
      <c r="B21" s="879" t="s">
        <v>135</v>
      </c>
    </row>
    <row r="22" s="863" customFormat="1" ht="25.5" hidden="1" customHeight="1" spans="2:2">
      <c r="B22" s="882" t="s">
        <v>136</v>
      </c>
    </row>
    <row r="23" s="863" customFormat="1" ht="48.75" hidden="1" customHeight="1" spans="2:2">
      <c r="B23" s="879" t="s">
        <v>137</v>
      </c>
    </row>
    <row r="24" s="863" customFormat="1" ht="23.25" hidden="1" customHeight="1" spans="2:2">
      <c r="B24" s="882" t="s">
        <v>138</v>
      </c>
    </row>
    <row r="25" s="863" customFormat="1" ht="46.5" hidden="1" customHeight="1" spans="2:2">
      <c r="B25" s="879" t="s">
        <v>139</v>
      </c>
    </row>
    <row r="26" s="863" customFormat="1" ht="27" hidden="1" customHeight="1" spans="2:2">
      <c r="B26" s="879" t="s">
        <v>140</v>
      </c>
    </row>
    <row r="27" s="863" customFormat="1" ht="24" hidden="1" customHeight="1" spans="2:2">
      <c r="B27" s="882" t="s">
        <v>141</v>
      </c>
    </row>
    <row r="28" s="863" customFormat="1" ht="24" hidden="1" customHeight="1" spans="2:2">
      <c r="B28" s="879" t="s">
        <v>142</v>
      </c>
    </row>
    <row r="29" s="863" customFormat="1" ht="24" hidden="1" customHeight="1" spans="2:2">
      <c r="B29" s="879" t="s">
        <v>143</v>
      </c>
    </row>
    <row r="30" s="863" customFormat="1" ht="24" hidden="1" customHeight="1" spans="2:2">
      <c r="B30" s="879" t="s">
        <v>144</v>
      </c>
    </row>
    <row r="31" s="863" customFormat="1" ht="77.25" hidden="1" customHeight="1" spans="2:2">
      <c r="B31" s="879" t="s">
        <v>145</v>
      </c>
    </row>
    <row r="32" s="863" customFormat="1" ht="35.25" hidden="1" customHeight="1" spans="2:2">
      <c r="B32" s="879" t="s">
        <v>146</v>
      </c>
    </row>
    <row r="33" s="863" customFormat="1" ht="37.5" hidden="1" customHeight="1" spans="2:2">
      <c r="B33" s="882" t="s">
        <v>147</v>
      </c>
    </row>
    <row r="34" s="863" customFormat="1" ht="30" hidden="1" customHeight="1" spans="2:2">
      <c r="B34" s="879" t="s">
        <v>148</v>
      </c>
    </row>
    <row r="35" s="863" customFormat="1" ht="22.5" hidden="1" customHeight="1" spans="2:2">
      <c r="B35" s="882" t="s">
        <v>149</v>
      </c>
    </row>
    <row r="36" s="863" customFormat="1" ht="22.5" hidden="1" customHeight="1" spans="2:2">
      <c r="B36" s="879" t="s">
        <v>150</v>
      </c>
    </row>
    <row r="37" s="863" customFormat="1" ht="22.5" hidden="1" customHeight="1" spans="2:2">
      <c r="B37" s="879" t="s">
        <v>151</v>
      </c>
    </row>
    <row r="38" s="863" customFormat="1" ht="76.5" hidden="1" customHeight="1" spans="2:2">
      <c r="B38" s="879" t="s">
        <v>152</v>
      </c>
    </row>
    <row r="39" s="863" customFormat="1" ht="29.25" hidden="1" customHeight="1" spans="2:2">
      <c r="B39" s="882" t="s">
        <v>153</v>
      </c>
    </row>
    <row r="40" s="863" customFormat="1" ht="72" hidden="1" customHeight="1" spans="2:2">
      <c r="B40" s="879" t="s">
        <v>154</v>
      </c>
    </row>
    <row r="41" s="863" customFormat="1" ht="30" hidden="1" customHeight="1" spans="2:2">
      <c r="B41" s="879" t="s">
        <v>155</v>
      </c>
    </row>
    <row r="42" s="863" customFormat="1" ht="30" hidden="1" customHeight="1" spans="2:2">
      <c r="B42" s="883" t="s">
        <v>156</v>
      </c>
    </row>
    <row r="43" s="863" customFormat="1" ht="30" hidden="1" customHeight="1" spans="2:2">
      <c r="B43" s="879" t="s">
        <v>157</v>
      </c>
    </row>
    <row r="44" s="863" customFormat="1" ht="63.75" hidden="1" customHeight="1" spans="2:2">
      <c r="B44" s="883" t="s">
        <v>158</v>
      </c>
    </row>
    <row r="45" s="863" customFormat="1" ht="26.25" hidden="1" customHeight="1" spans="2:2">
      <c r="B45" s="882" t="s">
        <v>159</v>
      </c>
    </row>
    <row r="46" s="863" customFormat="1" ht="26.25" hidden="1" customHeight="1" spans="2:2">
      <c r="B46" s="879" t="s">
        <v>160</v>
      </c>
    </row>
    <row r="47" s="863" customFormat="1" ht="68.25" hidden="1" customHeight="1" spans="2:2">
      <c r="B47" s="879" t="s">
        <v>161</v>
      </c>
    </row>
    <row r="48" s="863" customFormat="1" ht="26.25" hidden="1" customHeight="1" spans="2:2">
      <c r="B48" s="882" t="s">
        <v>162</v>
      </c>
    </row>
    <row r="49" s="863" customFormat="1" ht="26.25" hidden="1" customHeight="1" spans="2:2">
      <c r="B49" s="879" t="s">
        <v>163</v>
      </c>
    </row>
    <row r="50" s="863" customFormat="1" ht="34.5" hidden="1" customHeight="1" spans="2:2">
      <c r="B50" s="879" t="s">
        <v>164</v>
      </c>
    </row>
    <row r="51" s="863" customFormat="1" ht="26.25" hidden="1" customHeight="1" spans="2:2">
      <c r="B51" s="882" t="s">
        <v>165</v>
      </c>
    </row>
    <row r="52" s="863" customFormat="1" ht="26.25" hidden="1" customHeight="1" spans="2:2">
      <c r="B52" s="879" t="s">
        <v>166</v>
      </c>
    </row>
    <row r="53" s="863" customFormat="1" ht="23.25" hidden="1" customHeight="1" spans="2:2">
      <c r="B53" s="882" t="s">
        <v>167</v>
      </c>
    </row>
    <row r="54" s="863" customFormat="1" ht="24" hidden="1" customHeight="1" spans="2:2">
      <c r="B54" s="879" t="s">
        <v>160</v>
      </c>
    </row>
    <row r="55" s="863" customFormat="1" ht="21" hidden="1" customHeight="1" spans="2:2">
      <c r="B55" s="882" t="s">
        <v>168</v>
      </c>
    </row>
    <row r="56" s="863" customFormat="1" ht="39" hidden="1" customHeight="1" spans="2:2">
      <c r="B56" s="879" t="s">
        <v>169</v>
      </c>
    </row>
    <row r="57" s="863" customFormat="1" ht="36" hidden="1" customHeight="1" spans="2:2">
      <c r="B57" s="879" t="s">
        <v>170</v>
      </c>
    </row>
    <row r="58" s="863" customFormat="1" ht="30" hidden="1" customHeight="1" spans="2:2">
      <c r="B58" s="879" t="s">
        <v>171</v>
      </c>
    </row>
    <row r="59" s="863" customFormat="1" ht="59.25" hidden="1" customHeight="1" spans="2:2">
      <c r="B59" s="879" t="s">
        <v>172</v>
      </c>
    </row>
    <row r="60" s="863" customFormat="1" ht="91.5" hidden="1" customHeight="1" spans="2:2">
      <c r="B60" s="879" t="s">
        <v>173</v>
      </c>
    </row>
    <row r="61" s="863" customFormat="1" ht="26.25" hidden="1" customHeight="1" spans="2:2">
      <c r="B61" s="882" t="s">
        <v>174</v>
      </c>
    </row>
    <row r="62" s="863" customFormat="1" ht="26.25" hidden="1" customHeight="1" spans="2:2">
      <c r="B62" s="879" t="s">
        <v>175</v>
      </c>
    </row>
    <row r="63" s="863" customFormat="1" ht="26.25" hidden="1" customHeight="1" spans="2:2">
      <c r="B63" s="882" t="s">
        <v>176</v>
      </c>
    </row>
    <row r="64" s="863" customFormat="1" ht="37.5" hidden="1" customHeight="1" spans="2:2">
      <c r="B64" s="879" t="s">
        <v>175</v>
      </c>
    </row>
    <row r="65" s="863" customFormat="1" ht="36" customHeight="1" spans="2:2">
      <c r="B65" s="884" t="s">
        <v>177</v>
      </c>
    </row>
    <row r="66" s="863" customFormat="1" ht="26.25" hidden="1" customHeight="1" spans="2:2">
      <c r="B66" s="882" t="s">
        <v>178</v>
      </c>
    </row>
    <row r="67" s="863" customFormat="1" ht="37.5" hidden="1" customHeight="1" spans="2:2">
      <c r="B67" s="879" t="s">
        <v>179</v>
      </c>
    </row>
    <row r="68" s="863" customFormat="1" ht="26.25" hidden="1" customHeight="1" spans="2:2">
      <c r="B68" s="882" t="s">
        <v>180</v>
      </c>
    </row>
    <row r="69" s="863" customFormat="1" ht="37.5" hidden="1" customHeight="1" spans="2:2">
      <c r="B69" s="879" t="s">
        <v>181</v>
      </c>
    </row>
    <row r="70" s="863" customFormat="1" ht="26.25" hidden="1" customHeight="1" spans="2:2">
      <c r="B70" s="882" t="s">
        <v>182</v>
      </c>
    </row>
    <row r="71" s="863" customFormat="1" ht="37.5" hidden="1" customHeight="1" spans="2:2">
      <c r="B71" s="879" t="s">
        <v>183</v>
      </c>
    </row>
    <row r="72" s="863" customFormat="1" ht="26.25" hidden="1" customHeight="1" spans="2:2">
      <c r="B72" s="882" t="s">
        <v>184</v>
      </c>
    </row>
    <row r="73" s="863" customFormat="1" ht="37.5" hidden="1" customHeight="1" spans="2:2">
      <c r="B73" s="879" t="s">
        <v>185</v>
      </c>
    </row>
    <row r="74" s="863" customFormat="1" ht="26.25" hidden="1" customHeight="1" spans="2:2">
      <c r="B74" s="882" t="s">
        <v>186</v>
      </c>
    </row>
    <row r="75" s="863" customFormat="1" ht="48" hidden="1" customHeight="1" spans="2:2">
      <c r="B75" s="879" t="s">
        <v>187</v>
      </c>
    </row>
    <row r="76" s="863" customFormat="1" ht="26.25" customHeight="1" spans="2:2">
      <c r="B76" s="882" t="s">
        <v>188</v>
      </c>
    </row>
    <row r="77" s="863" customFormat="1" ht="26.25" customHeight="1" spans="2:2">
      <c r="B77" s="882" t="s">
        <v>189</v>
      </c>
    </row>
    <row r="78" s="863" customFormat="1" ht="18.75" spans="2:2">
      <c r="B78" s="885" t="s">
        <v>190</v>
      </c>
    </row>
    <row r="79" s="863" customFormat="1" ht="18.75" spans="2:2">
      <c r="B79" s="885" t="s">
        <v>191</v>
      </c>
    </row>
    <row r="80" s="863" customFormat="1" ht="18.75" spans="2:2">
      <c r="B80" s="885" t="s">
        <v>192</v>
      </c>
    </row>
    <row r="81" s="863" customFormat="1" ht="18.75" spans="2:2">
      <c r="B81" s="885" t="s">
        <v>193</v>
      </c>
    </row>
    <row r="82" s="863" customFormat="1" ht="18.75" spans="2:2">
      <c r="B82" s="885" t="s">
        <v>194</v>
      </c>
    </row>
    <row r="83" s="863" customFormat="1" ht="18.75" spans="2:2">
      <c r="B83" s="885" t="s">
        <v>195</v>
      </c>
    </row>
    <row r="84" s="863" customFormat="1" ht="37.5" spans="2:2">
      <c r="B84" s="886" t="s">
        <v>196</v>
      </c>
    </row>
    <row r="85" s="863" customFormat="1" ht="18.75" spans="2:2">
      <c r="B85" s="886" t="s">
        <v>197</v>
      </c>
    </row>
    <row r="86" s="863" customFormat="1" ht="37.5" spans="2:2">
      <c r="B86" s="886" t="s">
        <v>198</v>
      </c>
    </row>
    <row r="87" s="863" customFormat="1" ht="37.5" spans="2:2">
      <c r="B87" s="886" t="s">
        <v>199</v>
      </c>
    </row>
    <row r="88" s="863" customFormat="1" ht="37.5" spans="2:2">
      <c r="B88" s="886" t="s">
        <v>200</v>
      </c>
    </row>
    <row r="89" s="863" customFormat="1" ht="37.5" spans="2:2">
      <c r="B89" s="886" t="s">
        <v>201</v>
      </c>
    </row>
    <row r="90" s="863" customFormat="1" ht="37.5" spans="2:2">
      <c r="B90" s="886" t="s">
        <v>202</v>
      </c>
    </row>
    <row r="91" s="863" customFormat="1" ht="37.5" spans="2:2">
      <c r="B91" s="886" t="s">
        <v>203</v>
      </c>
    </row>
    <row r="92" s="863" customFormat="1" ht="18.75" spans="2:2">
      <c r="B92" s="886" t="s">
        <v>204</v>
      </c>
    </row>
    <row r="93" s="863" customFormat="1" ht="75" spans="2:2">
      <c r="B93" s="886" t="s">
        <v>205</v>
      </c>
    </row>
    <row r="94" s="863" customFormat="1" ht="18.75" spans="2:2">
      <c r="B94" s="886" t="s">
        <v>206</v>
      </c>
    </row>
    <row r="95" s="863" customFormat="1" ht="37.5" spans="2:2">
      <c r="B95" s="886" t="s">
        <v>207</v>
      </c>
    </row>
    <row r="96" s="863" customFormat="1" ht="34.5" customHeight="1" spans="2:2">
      <c r="B96" s="882" t="s">
        <v>208</v>
      </c>
    </row>
    <row r="97" s="863" customFormat="1" ht="18.75" spans="2:2">
      <c r="B97" s="886" t="s">
        <v>209</v>
      </c>
    </row>
    <row r="98" s="863" customFormat="1" ht="18.75" spans="2:2">
      <c r="B98" s="886" t="s">
        <v>210</v>
      </c>
    </row>
    <row r="99" s="863" customFormat="1" ht="37.5" spans="2:2">
      <c r="B99" s="886" t="s">
        <v>211</v>
      </c>
    </row>
    <row r="100" s="863" customFormat="1" ht="18.75" spans="2:2">
      <c r="B100" s="886" t="s">
        <v>212</v>
      </c>
    </row>
    <row r="101" s="863" customFormat="1" ht="37.5" spans="2:2">
      <c r="B101" s="886" t="s">
        <v>213</v>
      </c>
    </row>
    <row r="102" s="863" customFormat="1" ht="18.75" spans="2:2">
      <c r="B102" s="886" t="s">
        <v>214</v>
      </c>
    </row>
    <row r="103" s="863" customFormat="1" ht="37.5" spans="2:2">
      <c r="B103" s="886" t="s">
        <v>215</v>
      </c>
    </row>
    <row r="104" s="863" customFormat="1" ht="37.5" spans="2:2">
      <c r="B104" s="886" t="s">
        <v>216</v>
      </c>
    </row>
    <row r="105" s="863" customFormat="1" ht="18.75" spans="2:2">
      <c r="B105" s="886" t="s">
        <v>217</v>
      </c>
    </row>
    <row r="106" s="863" customFormat="1" ht="18.75" spans="2:2">
      <c r="B106" s="886" t="s">
        <v>218</v>
      </c>
    </row>
    <row r="107" s="864" customFormat="1" ht="28.5" customHeight="1" spans="2:2">
      <c r="B107" s="882" t="s">
        <v>219</v>
      </c>
    </row>
    <row r="108" s="863" customFormat="1" ht="88.5" customHeight="1" spans="2:2">
      <c r="B108" s="886" t="s">
        <v>220</v>
      </c>
    </row>
    <row r="109" s="863" customFormat="1" ht="53.25" customHeight="1" spans="2:2">
      <c r="B109" s="886" t="s">
        <v>221</v>
      </c>
    </row>
    <row r="110" s="863" customFormat="1" ht="36" customHeight="1" spans="2:2">
      <c r="B110" s="886" t="s">
        <v>222</v>
      </c>
    </row>
    <row r="111" s="863" customFormat="1" ht="25.5" customHeight="1" spans="2:2">
      <c r="B111" s="886" t="s">
        <v>223</v>
      </c>
    </row>
    <row r="112" s="863" customFormat="1" ht="25.5" customHeight="1" spans="2:2">
      <c r="B112" s="886" t="s">
        <v>224</v>
      </c>
    </row>
    <row r="113" s="863" customFormat="1" ht="25.5" customHeight="1" spans="2:2">
      <c r="B113" s="886" t="s">
        <v>225</v>
      </c>
    </row>
    <row r="114" s="863" customFormat="1" ht="25.5" customHeight="1" spans="2:2">
      <c r="B114" s="887" t="s">
        <v>226</v>
      </c>
    </row>
    <row r="115" s="863" customFormat="1" ht="53.25" customHeight="1" spans="2:2">
      <c r="B115" s="886" t="s">
        <v>227</v>
      </c>
    </row>
    <row r="116" s="863" customFormat="1" ht="25.5" customHeight="1" spans="2:2">
      <c r="B116" s="887" t="s">
        <v>228</v>
      </c>
    </row>
    <row r="117" s="863" customFormat="1" ht="66" customHeight="1" spans="2:2">
      <c r="B117" s="886" t="s">
        <v>229</v>
      </c>
    </row>
    <row r="118" s="863" customFormat="1" ht="23.25" customHeight="1" spans="2:2">
      <c r="B118" s="886" t="s">
        <v>230</v>
      </c>
    </row>
    <row r="119" s="863" customFormat="1" ht="27" customHeight="1" spans="2:2">
      <c r="B119" s="886" t="s">
        <v>231</v>
      </c>
    </row>
    <row r="120" s="865" customFormat="1" ht="25.5" customHeight="1" spans="2:2">
      <c r="B120" s="882" t="s">
        <v>232</v>
      </c>
    </row>
    <row r="121" s="863" customFormat="1" ht="66" customHeight="1" spans="2:2">
      <c r="B121" s="886" t="s">
        <v>233</v>
      </c>
    </row>
    <row r="122" s="865" customFormat="1" ht="25.5" customHeight="1" spans="2:2">
      <c r="B122" s="887" t="s">
        <v>234</v>
      </c>
    </row>
    <row r="123" s="866" customFormat="1" ht="27" customHeight="1" spans="2:2">
      <c r="B123" s="886" t="s">
        <v>235</v>
      </c>
    </row>
    <row r="124" s="866" customFormat="1" ht="27" customHeight="1" spans="2:2">
      <c r="B124" s="886" t="s">
        <v>236</v>
      </c>
    </row>
    <row r="125" s="866" customFormat="1" ht="64.5" customHeight="1" spans="2:2">
      <c r="B125" s="886" t="s">
        <v>237</v>
      </c>
    </row>
    <row r="126" s="867" customFormat="1" ht="27.75" customHeight="1" spans="2:2">
      <c r="B126" s="887" t="s">
        <v>238</v>
      </c>
    </row>
    <row r="127" s="866" customFormat="1" ht="45.75" customHeight="1" spans="2:2">
      <c r="B127" s="886" t="s">
        <v>239</v>
      </c>
    </row>
    <row r="128" s="866" customFormat="1" ht="27.75" customHeight="1" spans="2:2">
      <c r="B128" s="886" t="s">
        <v>240</v>
      </c>
    </row>
    <row r="129" s="866" customFormat="1" ht="27.75" customHeight="1" spans="2:2">
      <c r="B129" s="886" t="s">
        <v>241</v>
      </c>
    </row>
    <row r="130" s="866" customFormat="1" ht="48" customHeight="1" spans="2:2">
      <c r="B130" s="888" t="s">
        <v>187</v>
      </c>
    </row>
    <row r="131" s="867" customFormat="1" ht="41.25" customHeight="1" spans="2:2">
      <c r="B131" s="882" t="s">
        <v>242</v>
      </c>
    </row>
    <row r="132" s="863" customFormat="1" ht="63" customHeight="1" spans="2:2">
      <c r="B132" s="886" t="s">
        <v>243</v>
      </c>
    </row>
    <row r="133" s="863" customFormat="1" ht="27.75" hidden="1" customHeight="1" spans="2:2">
      <c r="B133" s="886"/>
    </row>
    <row r="134" s="863" customFormat="1" ht="27.75" hidden="1" customHeight="1" spans="2:2">
      <c r="B134" s="886"/>
    </row>
    <row r="135" s="863" customFormat="1" ht="27.75" hidden="1" customHeight="1" spans="2:2">
      <c r="B135" s="886"/>
    </row>
    <row r="136" s="863" customFormat="1" ht="27.75" hidden="1" customHeight="1" spans="2:2">
      <c r="B136" s="886"/>
    </row>
    <row r="137" s="863" customFormat="1" ht="27.75" hidden="1" customHeight="1" spans="2:2">
      <c r="B137" s="886"/>
    </row>
    <row r="138" s="863" customFormat="1" ht="2.25" customHeight="1" spans="2:2">
      <c r="B138" s="886"/>
    </row>
    <row r="139" s="863" customFormat="1" ht="2.25" customHeight="1" spans="2:2">
      <c r="B139" s="886"/>
    </row>
    <row r="140" s="863" customFormat="1" ht="2.25" customHeight="1" spans="2:2">
      <c r="B140" s="886"/>
    </row>
    <row r="141" s="863" customFormat="1" ht="2.25" customHeight="1" spans="2:2">
      <c r="B141" s="886"/>
    </row>
    <row r="142" s="863" customFormat="1" ht="2.25" customHeight="1" spans="2:2">
      <c r="B142" s="886"/>
    </row>
    <row r="143" s="863" customFormat="1" ht="27.75" customHeight="1" spans="2:2">
      <c r="B143" s="886" t="s">
        <v>244</v>
      </c>
    </row>
    <row r="144" s="863" customFormat="1" ht="27.75" customHeight="1" spans="2:2">
      <c r="B144" s="886" t="s">
        <v>245</v>
      </c>
    </row>
    <row r="145" s="863" customFormat="1" ht="27.75" customHeight="1" spans="2:2">
      <c r="B145" s="886" t="s">
        <v>246</v>
      </c>
    </row>
    <row r="146" s="863" customFormat="1" ht="27.75" customHeight="1" spans="2:2">
      <c r="B146" s="886" t="s">
        <v>247</v>
      </c>
    </row>
    <row r="147" s="863" customFormat="1" ht="27.75" customHeight="1" spans="2:2">
      <c r="B147" s="886" t="s">
        <v>248</v>
      </c>
    </row>
    <row r="148" s="863" customFormat="1" ht="27.75" customHeight="1" spans="2:2">
      <c r="B148" s="886" t="s">
        <v>249</v>
      </c>
    </row>
    <row r="149" s="863" customFormat="1" ht="41.25" hidden="1" customHeight="1" spans="2:2">
      <c r="B149" s="886" t="s">
        <v>250</v>
      </c>
    </row>
    <row r="150" s="865" customFormat="1" ht="25.5" hidden="1" customHeight="1" spans="2:2">
      <c r="B150" s="882" t="s">
        <v>251</v>
      </c>
    </row>
    <row r="151" s="866" customFormat="1" ht="27" hidden="1" customHeight="1" spans="2:2">
      <c r="B151" s="886" t="s">
        <v>252</v>
      </c>
    </row>
    <row r="152" s="868" customFormat="1" ht="25.5" hidden="1" customHeight="1" spans="2:2">
      <c r="B152" s="882" t="s">
        <v>253</v>
      </c>
    </row>
    <row r="153" s="866" customFormat="1" ht="27" hidden="1" customHeight="1" spans="2:2">
      <c r="B153" s="885" t="s">
        <v>254</v>
      </c>
    </row>
    <row r="154" s="865" customFormat="1" ht="25.5" hidden="1" customHeight="1" spans="2:2">
      <c r="B154" s="882" t="s">
        <v>255</v>
      </c>
    </row>
    <row r="155" s="866" customFormat="1" ht="27" hidden="1" customHeight="1" spans="2:2">
      <c r="B155" s="885" t="s">
        <v>256</v>
      </c>
    </row>
    <row r="156" s="865" customFormat="1" ht="25.5" hidden="1" customHeight="1" spans="2:2">
      <c r="B156" s="882" t="s">
        <v>257</v>
      </c>
    </row>
    <row r="157" s="866" customFormat="1" ht="27" hidden="1" customHeight="1" spans="2:2">
      <c r="B157" s="885" t="s">
        <v>256</v>
      </c>
    </row>
    <row r="158" s="866" customFormat="1" ht="30.75" hidden="1" customHeight="1" spans="2:2">
      <c r="B158" s="882" t="s">
        <v>258</v>
      </c>
    </row>
    <row r="159" s="866" customFormat="1" ht="42.75" hidden="1" customHeight="1" spans="2:2">
      <c r="B159" s="885" t="s">
        <v>259</v>
      </c>
    </row>
    <row r="160" s="866" customFormat="1" ht="30.75" hidden="1" customHeight="1" spans="2:2">
      <c r="B160" s="882" t="s">
        <v>260</v>
      </c>
    </row>
    <row r="161" s="866" customFormat="1" ht="42.75" hidden="1" customHeight="1" spans="2:2">
      <c r="B161" s="885" t="s">
        <v>183</v>
      </c>
    </row>
    <row r="162" s="866" customFormat="1" ht="30.75" hidden="1" customHeight="1" spans="2:2">
      <c r="B162" s="887" t="s">
        <v>261</v>
      </c>
    </row>
    <row r="163" s="866" customFormat="1" ht="42.75" hidden="1" customHeight="1" spans="2:2">
      <c r="B163" s="885" t="s">
        <v>262</v>
      </c>
    </row>
    <row r="164" s="863" customFormat="1" ht="30.75" hidden="1" customHeight="1" spans="2:2">
      <c r="B164" s="882" t="s">
        <v>263</v>
      </c>
    </row>
    <row r="165" s="863" customFormat="1" ht="30.75" hidden="1" customHeight="1" spans="2:2">
      <c r="B165" s="887" t="s">
        <v>264</v>
      </c>
    </row>
    <row r="166" s="863" customFormat="1" ht="30.75" hidden="1" customHeight="1" spans="2:2">
      <c r="B166" s="886" t="s">
        <v>265</v>
      </c>
    </row>
    <row r="167" s="863" customFormat="1" ht="30.75" hidden="1" customHeight="1" spans="2:2">
      <c r="B167" s="887" t="s">
        <v>266</v>
      </c>
    </row>
    <row r="168" s="863" customFormat="1" ht="30.75" hidden="1" customHeight="1" spans="2:2">
      <c r="B168" s="886" t="s">
        <v>267</v>
      </c>
    </row>
    <row r="169" s="863" customFormat="1" ht="30.75" hidden="1" customHeight="1" spans="2:2">
      <c r="B169" s="886" t="s">
        <v>268</v>
      </c>
    </row>
    <row r="170" s="863" customFormat="1" ht="30.75" hidden="1" customHeight="1" spans="2:2">
      <c r="B170" s="882" t="s">
        <v>269</v>
      </c>
    </row>
    <row r="171" s="863" customFormat="1" ht="30.75" hidden="1" customHeight="1" spans="2:2">
      <c r="B171" s="886" t="s">
        <v>270</v>
      </c>
    </row>
    <row r="172" s="863" customFormat="1" ht="30.75" hidden="1" customHeight="1" spans="2:2">
      <c r="B172" s="887" t="s">
        <v>271</v>
      </c>
    </row>
    <row r="173" s="863" customFormat="1" ht="61.5" hidden="1" customHeight="1" spans="2:2">
      <c r="B173" s="886" t="s">
        <v>272</v>
      </c>
    </row>
    <row r="174" s="863" customFormat="1" ht="25.5" hidden="1" customHeight="1" spans="2:2">
      <c r="B174" s="887" t="s">
        <v>273</v>
      </c>
    </row>
    <row r="175" s="863" customFormat="1" ht="59.25" hidden="1" customHeight="1" spans="2:2">
      <c r="B175" s="886" t="s">
        <v>274</v>
      </c>
    </row>
    <row r="176" s="863" customFormat="1" ht="25.5" hidden="1" customHeight="1" spans="2:2">
      <c r="B176" s="887" t="s">
        <v>275</v>
      </c>
    </row>
    <row r="177" s="863" customFormat="1" ht="59.25" hidden="1" customHeight="1" spans="2:2">
      <c r="B177" s="886" t="s">
        <v>276</v>
      </c>
    </row>
    <row r="178" s="869" customFormat="1" ht="30" hidden="1" customHeight="1" spans="2:2">
      <c r="B178" s="887" t="s">
        <v>277</v>
      </c>
    </row>
    <row r="179" s="869" customFormat="1" ht="30" hidden="1" customHeight="1" spans="2:2">
      <c r="B179" s="886" t="s">
        <v>278</v>
      </c>
    </row>
    <row r="180" s="863" customFormat="1" ht="30" hidden="1" customHeight="1" spans="2:2">
      <c r="B180" s="887" t="s">
        <v>279</v>
      </c>
    </row>
    <row r="181" s="863" customFormat="1" ht="30" hidden="1" customHeight="1" spans="2:2">
      <c r="B181" s="886" t="s">
        <v>280</v>
      </c>
    </row>
    <row r="182" s="863" customFormat="1" ht="30" hidden="1" customHeight="1" spans="2:2">
      <c r="B182" s="887" t="s">
        <v>281</v>
      </c>
    </row>
    <row r="183" s="863" customFormat="1" ht="30" hidden="1" customHeight="1" spans="2:2">
      <c r="B183" s="886" t="s">
        <v>183</v>
      </c>
    </row>
    <row r="184" s="863" customFormat="1" ht="30" hidden="1" customHeight="1" spans="2:2">
      <c r="B184" s="887" t="s">
        <v>282</v>
      </c>
    </row>
    <row r="185" s="863" customFormat="1" ht="30" hidden="1" customHeight="1" spans="2:2">
      <c r="B185" s="886" t="s">
        <v>183</v>
      </c>
    </row>
    <row r="186" s="863" customFormat="1"/>
    <row r="187" s="863" customFormat="1" spans="2:2">
      <c r="B187" s="863" t="s">
        <v>283</v>
      </c>
    </row>
    <row r="188" s="863" customFormat="1"/>
    <row r="189" s="863" customFormat="1"/>
    <row r="190" s="863" customFormat="1"/>
    <row r="191" s="863" customFormat="1"/>
    <row r="192" s="863" customFormat="1"/>
    <row r="193" s="863" customFormat="1"/>
    <row r="194" s="863" customFormat="1"/>
    <row r="195" s="863" customFormat="1"/>
    <row r="196" s="863" customFormat="1"/>
    <row r="197" s="863" customFormat="1"/>
    <row r="198" s="863" customFormat="1"/>
    <row r="199" s="863" customFormat="1"/>
    <row r="200" s="863" customFormat="1"/>
    <row r="201" s="863" customFormat="1"/>
    <row r="202" s="863" customFormat="1"/>
    <row r="203" s="863" customFormat="1"/>
    <row r="204" s="863" customFormat="1"/>
    <row r="205" s="863" customFormat="1"/>
    <row r="206" s="863" customFormat="1"/>
    <row r="207" s="863" customFormat="1"/>
    <row r="208" s="863" customFormat="1"/>
    <row r="209" s="863" customFormat="1"/>
  </sheetData>
  <sheetProtection password="EBDC" sheet="1"/>
  <hyperlinks>
    <hyperlink ref="B65" location="'长期投资汇总表'!A6" display="2.非流动资产填表说明(表4--1至4--17)"/>
  </hyperlinks>
  <pageMargins left="0.698611111111111" right="0.698611111111111" top="0.75" bottom="0.75" header="0.3" footer="0.3"/>
  <pageSetup paperSize="9" firstPageNumber="4294963191" orientation="portrait" useFirstPageNumber="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31"/>
  <sheetViews>
    <sheetView view="pageBreakPreview" zoomScaleNormal="100" workbookViewId="0">
      <selection activeCell="N17" sqref="N17"/>
    </sheetView>
  </sheetViews>
  <sheetFormatPr defaultColWidth="9" defaultRowHeight="15.75" customHeight="1"/>
  <cols>
    <col min="1" max="1" width="5.875" style="270" customWidth="1"/>
    <col min="2" max="2" width="21.5" style="270" customWidth="1"/>
    <col min="3" max="3" width="8" style="270" hidden="1" customWidth="1"/>
    <col min="4" max="4" width="6.5" style="270" hidden="1" customWidth="1"/>
    <col min="5" max="5" width="9.375" style="270" customWidth="1"/>
    <col min="6" max="6" width="10.625" style="270" hidden="1" customWidth="1" outlineLevel="1"/>
    <col min="7" max="7" width="13.75" style="270" hidden="1" customWidth="1" outlineLevel="1"/>
    <col min="8" max="8" width="12.625" style="270" hidden="1" customWidth="1" outlineLevel="1"/>
    <col min="9" max="9" width="10" style="270" customWidth="1" collapsed="1"/>
    <col min="10" max="10" width="12.75" style="270" customWidth="1"/>
    <col min="11" max="11" width="12.625" style="270" customWidth="1"/>
    <col min="12" max="12" width="12.75" style="270" customWidth="1"/>
    <col min="13" max="13" width="8.375" style="270" customWidth="1"/>
    <col min="14" max="14" width="13.375" style="270" customWidth="1"/>
    <col min="15" max="15" width="9.375" style="270" customWidth="1"/>
    <col min="16" max="16" width="9.875" style="270" customWidth="1"/>
    <col min="17" max="17" width="9" style="270"/>
    <col min="18" max="18" width="14.25" style="270" customWidth="1"/>
    <col min="19" max="19" width="9" style="270"/>
    <col min="20" max="20" width="9.625" style="270"/>
    <col min="21" max="16384" width="9" style="270"/>
  </cols>
  <sheetData>
    <row r="1" spans="1:16">
      <c r="A1" s="515" t="s">
        <v>284</v>
      </c>
      <c r="B1" s="516" t="s">
        <v>361</v>
      </c>
      <c r="C1" s="516"/>
      <c r="D1" s="516"/>
      <c r="E1" s="274"/>
      <c r="F1" s="274"/>
      <c r="G1" s="274"/>
      <c r="H1" s="274"/>
      <c r="I1" s="274"/>
      <c r="J1" s="274"/>
      <c r="K1" s="274"/>
      <c r="L1" s="274"/>
      <c r="M1" s="274"/>
      <c r="N1" s="274"/>
      <c r="O1" s="274"/>
      <c r="P1" s="274"/>
    </row>
    <row r="2" s="268" customFormat="1" ht="30" customHeight="1" spans="1:16">
      <c r="A2" s="517" t="s">
        <v>567</v>
      </c>
      <c r="B2" s="518"/>
      <c r="C2" s="518"/>
      <c r="D2" s="518"/>
      <c r="E2" s="518"/>
      <c r="F2" s="518"/>
      <c r="G2" s="518"/>
      <c r="H2" s="518"/>
      <c r="I2" s="518"/>
      <c r="J2" s="518"/>
      <c r="K2" s="518"/>
      <c r="L2" s="518"/>
      <c r="M2" s="518"/>
      <c r="N2" s="518"/>
      <c r="O2" s="518"/>
      <c r="P2" s="518"/>
    </row>
    <row r="3" ht="14.1" customHeight="1" spans="1:16">
      <c r="A3" s="519" t="str">
        <f>CONCATENATE(封面!D9,封面!F9,封面!G9,封面!H9,封面!I9,封面!J9,封面!K9)</f>
        <v>评估基准日：2021年3月31日</v>
      </c>
      <c r="B3" s="519"/>
      <c r="C3" s="519"/>
      <c r="D3" s="519"/>
      <c r="E3" s="519"/>
      <c r="F3" s="519"/>
      <c r="G3" s="519"/>
      <c r="H3" s="519"/>
      <c r="I3" s="519"/>
      <c r="J3" s="534"/>
      <c r="K3" s="534"/>
      <c r="L3" s="534"/>
      <c r="M3" s="534"/>
      <c r="N3" s="534"/>
      <c r="O3" s="534"/>
      <c r="P3" s="534"/>
    </row>
    <row r="4" customHeight="1" spans="1:16">
      <c r="A4" s="520" t="str">
        <f>封面!D7&amp;封面!F7</f>
        <v>产权持有人：黑龙江省机场管理集团有限公司漠河机场分公司</v>
      </c>
      <c r="P4" s="513" t="s">
        <v>286</v>
      </c>
    </row>
    <row r="5" s="274" customFormat="1" customHeight="1" spans="1:16">
      <c r="A5" s="287" t="s">
        <v>351</v>
      </c>
      <c r="B5" s="287" t="s">
        <v>541</v>
      </c>
      <c r="C5" s="521" t="s">
        <v>568</v>
      </c>
      <c r="D5" s="155" t="s">
        <v>569</v>
      </c>
      <c r="E5" s="155" t="s">
        <v>542</v>
      </c>
      <c r="F5" s="287" t="s">
        <v>364</v>
      </c>
      <c r="G5" s="287"/>
      <c r="H5" s="521" t="s">
        <v>442</v>
      </c>
      <c r="I5" s="535" t="s">
        <v>366</v>
      </c>
      <c r="J5" s="536"/>
      <c r="K5" s="287" t="s">
        <v>545</v>
      </c>
      <c r="L5" s="287" t="s">
        <v>367</v>
      </c>
      <c r="M5" s="522"/>
      <c r="N5" s="522"/>
      <c r="O5" s="287" t="s">
        <v>387</v>
      </c>
      <c r="P5" s="287" t="s">
        <v>450</v>
      </c>
    </row>
    <row r="6" s="274" customFormat="1" customHeight="1" spans="1:18">
      <c r="A6" s="522"/>
      <c r="B6" s="522"/>
      <c r="C6" s="523"/>
      <c r="D6" s="156"/>
      <c r="E6" s="524"/>
      <c r="F6" s="287" t="s">
        <v>543</v>
      </c>
      <c r="G6" s="287" t="s">
        <v>322</v>
      </c>
      <c r="H6" s="523"/>
      <c r="I6" s="287" t="s">
        <v>543</v>
      </c>
      <c r="J6" s="287" t="s">
        <v>322</v>
      </c>
      <c r="K6" s="522"/>
      <c r="L6" s="287" t="s">
        <v>544</v>
      </c>
      <c r="M6" s="287" t="s">
        <v>570</v>
      </c>
      <c r="N6" s="287" t="s">
        <v>322</v>
      </c>
      <c r="O6" s="522"/>
      <c r="P6" s="522"/>
      <c r="R6" s="539" t="s">
        <v>544</v>
      </c>
    </row>
    <row r="7" s="270" customFormat="1" customHeight="1" spans="1:20">
      <c r="A7" s="286"/>
      <c r="B7" s="525"/>
      <c r="C7" s="118"/>
      <c r="D7" s="118"/>
      <c r="E7" s="525"/>
      <c r="F7" s="526"/>
      <c r="G7" s="527"/>
      <c r="H7" s="527"/>
      <c r="I7" s="527"/>
      <c r="J7" s="527"/>
      <c r="K7" s="537"/>
      <c r="L7" s="527"/>
      <c r="M7" s="286"/>
      <c r="N7" s="527"/>
      <c r="O7" s="527"/>
      <c r="P7" s="532"/>
      <c r="Q7" s="270">
        <f>1/20</f>
        <v>0.05</v>
      </c>
      <c r="R7" s="540">
        <v>445</v>
      </c>
      <c r="S7" s="270">
        <v>400000</v>
      </c>
      <c r="T7" s="270">
        <f>S7/955</f>
        <v>418.848167539267</v>
      </c>
    </row>
    <row r="8" s="270" customFormat="1" customHeight="1" spans="1:18">
      <c r="A8" s="286"/>
      <c r="B8" s="525"/>
      <c r="C8" s="118"/>
      <c r="D8" s="118"/>
      <c r="E8" s="525"/>
      <c r="F8" s="526"/>
      <c r="G8" s="527"/>
      <c r="H8" s="527"/>
      <c r="I8" s="527"/>
      <c r="J8" s="527"/>
      <c r="K8" s="537"/>
      <c r="L8" s="527"/>
      <c r="M8" s="286"/>
      <c r="N8" s="527"/>
      <c r="O8" s="527"/>
      <c r="P8" s="538"/>
      <c r="R8" s="540">
        <v>445</v>
      </c>
    </row>
    <row r="9" s="270" customFormat="1" customHeight="1" spans="1:18">
      <c r="A9" s="286"/>
      <c r="B9" s="528"/>
      <c r="C9" s="118"/>
      <c r="D9" s="118"/>
      <c r="E9" s="525"/>
      <c r="F9" s="526"/>
      <c r="G9" s="527"/>
      <c r="H9" s="527"/>
      <c r="I9" s="527"/>
      <c r="J9" s="527"/>
      <c r="K9" s="537"/>
      <c r="L9" s="527"/>
      <c r="M9" s="286"/>
      <c r="N9" s="527"/>
      <c r="O9" s="527"/>
      <c r="P9" s="532"/>
      <c r="R9" s="541"/>
    </row>
    <row r="10" s="270" customFormat="1" customHeight="1" spans="1:18">
      <c r="A10" s="286"/>
      <c r="B10" s="529"/>
      <c r="C10" s="118"/>
      <c r="D10" s="118"/>
      <c r="E10" s="525"/>
      <c r="F10" s="526"/>
      <c r="G10" s="527"/>
      <c r="H10" s="527"/>
      <c r="I10" s="527"/>
      <c r="J10" s="527"/>
      <c r="K10" s="537"/>
      <c r="L10" s="527"/>
      <c r="M10" s="286"/>
      <c r="N10" s="527"/>
      <c r="O10" s="527"/>
      <c r="P10" s="532"/>
      <c r="R10" s="541"/>
    </row>
    <row r="11" s="270" customFormat="1" customHeight="1" spans="1:18">
      <c r="A11" s="286"/>
      <c r="B11" s="528"/>
      <c r="C11" s="118"/>
      <c r="D11" s="118"/>
      <c r="E11" s="525"/>
      <c r="F11" s="526"/>
      <c r="G11" s="527"/>
      <c r="H11" s="527"/>
      <c r="I11" s="527"/>
      <c r="J11" s="527"/>
      <c r="K11" s="537"/>
      <c r="L11" s="527"/>
      <c r="M11" s="286"/>
      <c r="N11" s="527"/>
      <c r="O11" s="527"/>
      <c r="P11" s="532"/>
      <c r="R11" s="541"/>
    </row>
    <row r="12" s="270" customFormat="1" customHeight="1" spans="1:18">
      <c r="A12" s="286"/>
      <c r="B12" s="528"/>
      <c r="C12" s="118"/>
      <c r="D12" s="118"/>
      <c r="E12" s="525"/>
      <c r="F12" s="526"/>
      <c r="G12" s="527"/>
      <c r="H12" s="527"/>
      <c r="I12" s="527"/>
      <c r="J12" s="527"/>
      <c r="K12" s="537"/>
      <c r="L12" s="527"/>
      <c r="M12" s="286"/>
      <c r="N12" s="527"/>
      <c r="O12" s="527"/>
      <c r="P12" s="532"/>
      <c r="R12" s="541"/>
    </row>
    <row r="13" s="270" customFormat="1" customHeight="1" spans="1:18">
      <c r="A13" s="286"/>
      <c r="B13" s="528"/>
      <c r="C13" s="118"/>
      <c r="D13" s="118"/>
      <c r="E13" s="525"/>
      <c r="F13" s="526"/>
      <c r="G13" s="527"/>
      <c r="H13" s="527"/>
      <c r="I13" s="527"/>
      <c r="J13" s="527"/>
      <c r="K13" s="537"/>
      <c r="L13" s="527"/>
      <c r="M13" s="286"/>
      <c r="N13" s="527"/>
      <c r="O13" s="527"/>
      <c r="P13" s="532"/>
      <c r="R13" s="541"/>
    </row>
    <row r="14" s="270" customFormat="1" customHeight="1" spans="1:18">
      <c r="A14" s="286"/>
      <c r="B14" s="528"/>
      <c r="C14" s="118"/>
      <c r="D14" s="118"/>
      <c r="E14" s="525"/>
      <c r="F14" s="526"/>
      <c r="G14" s="527"/>
      <c r="H14" s="527"/>
      <c r="I14" s="527"/>
      <c r="J14" s="527"/>
      <c r="K14" s="537"/>
      <c r="L14" s="527"/>
      <c r="M14" s="286"/>
      <c r="N14" s="527"/>
      <c r="O14" s="527"/>
      <c r="P14" s="532"/>
      <c r="R14" s="541"/>
    </row>
    <row r="15" s="270" customFormat="1" customHeight="1" spans="1:18">
      <c r="A15" s="286"/>
      <c r="B15" s="528"/>
      <c r="C15" s="118"/>
      <c r="D15" s="118"/>
      <c r="E15" s="525"/>
      <c r="F15" s="526"/>
      <c r="G15" s="527"/>
      <c r="H15" s="527"/>
      <c r="I15" s="527"/>
      <c r="J15" s="527"/>
      <c r="K15" s="537"/>
      <c r="L15" s="527"/>
      <c r="M15" s="286"/>
      <c r="N15" s="527"/>
      <c r="O15" s="527"/>
      <c r="P15" s="532"/>
      <c r="R15" s="541"/>
    </row>
    <row r="16" s="270" customFormat="1" customHeight="1" spans="1:18">
      <c r="A16" s="286"/>
      <c r="B16" s="528"/>
      <c r="C16" s="118"/>
      <c r="D16" s="118"/>
      <c r="E16" s="525"/>
      <c r="F16" s="526"/>
      <c r="G16" s="527"/>
      <c r="H16" s="527"/>
      <c r="I16" s="527"/>
      <c r="J16" s="527"/>
      <c r="K16" s="537"/>
      <c r="L16" s="527"/>
      <c r="M16" s="286"/>
      <c r="N16" s="527"/>
      <c r="O16" s="527"/>
      <c r="P16" s="532"/>
      <c r="R16" s="541"/>
    </row>
    <row r="17" s="270" customFormat="1" customHeight="1" spans="1:18">
      <c r="A17" s="286"/>
      <c r="B17" s="528"/>
      <c r="C17" s="118"/>
      <c r="D17" s="118"/>
      <c r="E17" s="525"/>
      <c r="F17" s="526"/>
      <c r="G17" s="527"/>
      <c r="H17" s="527"/>
      <c r="I17" s="527"/>
      <c r="J17" s="527"/>
      <c r="K17" s="537"/>
      <c r="L17" s="527"/>
      <c r="M17" s="286"/>
      <c r="N17" s="527"/>
      <c r="O17" s="527"/>
      <c r="P17" s="532"/>
      <c r="R17" s="541"/>
    </row>
    <row r="18" s="270" customFormat="1" customHeight="1" spans="1:18">
      <c r="A18" s="286"/>
      <c r="B18" s="528"/>
      <c r="C18" s="118"/>
      <c r="D18" s="118"/>
      <c r="E18" s="525"/>
      <c r="F18" s="526"/>
      <c r="G18" s="527"/>
      <c r="H18" s="527"/>
      <c r="I18" s="527"/>
      <c r="J18" s="527"/>
      <c r="K18" s="537"/>
      <c r="L18" s="527"/>
      <c r="M18" s="286"/>
      <c r="N18" s="527"/>
      <c r="O18" s="527"/>
      <c r="P18" s="532"/>
      <c r="R18" s="541"/>
    </row>
    <row r="19" s="270" customFormat="1" customHeight="1" spans="1:18">
      <c r="A19" s="286"/>
      <c r="B19" s="528"/>
      <c r="C19" s="118"/>
      <c r="D19" s="118"/>
      <c r="E19" s="525"/>
      <c r="F19" s="526"/>
      <c r="G19" s="527"/>
      <c r="H19" s="527"/>
      <c r="I19" s="527"/>
      <c r="J19" s="527"/>
      <c r="K19" s="537"/>
      <c r="L19" s="527"/>
      <c r="M19" s="286"/>
      <c r="N19" s="527"/>
      <c r="O19" s="527"/>
      <c r="P19" s="532"/>
      <c r="R19" s="541"/>
    </row>
    <row r="20" s="270" customFormat="1" customHeight="1" spans="1:18">
      <c r="A20" s="286"/>
      <c r="B20" s="528"/>
      <c r="C20" s="118"/>
      <c r="D20" s="118"/>
      <c r="E20" s="525"/>
      <c r="F20" s="526"/>
      <c r="G20" s="527"/>
      <c r="H20" s="527"/>
      <c r="I20" s="527"/>
      <c r="J20" s="527"/>
      <c r="K20" s="537"/>
      <c r="L20" s="527"/>
      <c r="M20" s="286"/>
      <c r="N20" s="527"/>
      <c r="O20" s="527"/>
      <c r="P20" s="532"/>
      <c r="R20" s="541"/>
    </row>
    <row r="21" s="270" customFormat="1" customHeight="1" spans="1:18">
      <c r="A21" s="286"/>
      <c r="B21" s="529"/>
      <c r="C21" s="118"/>
      <c r="D21" s="118"/>
      <c r="E21" s="525"/>
      <c r="F21" s="526"/>
      <c r="G21" s="527"/>
      <c r="H21" s="527"/>
      <c r="I21" s="527"/>
      <c r="J21" s="527"/>
      <c r="K21" s="537"/>
      <c r="L21" s="527"/>
      <c r="M21" s="286"/>
      <c r="N21" s="527"/>
      <c r="O21" s="527"/>
      <c r="P21" s="532"/>
      <c r="R21" s="541"/>
    </row>
    <row r="22" s="270" customFormat="1" customHeight="1" spans="1:18">
      <c r="A22" s="286"/>
      <c r="B22" s="528"/>
      <c r="C22" s="118"/>
      <c r="D22" s="118"/>
      <c r="E22" s="525"/>
      <c r="F22" s="526"/>
      <c r="G22" s="527"/>
      <c r="H22" s="527"/>
      <c r="I22" s="527"/>
      <c r="J22" s="527"/>
      <c r="K22" s="537"/>
      <c r="L22" s="527"/>
      <c r="M22" s="286"/>
      <c r="N22" s="527"/>
      <c r="O22" s="527"/>
      <c r="P22" s="532"/>
      <c r="R22" s="542"/>
    </row>
    <row r="23" s="270" customFormat="1" customHeight="1" spans="1:18">
      <c r="A23" s="286"/>
      <c r="B23" s="528"/>
      <c r="C23" s="118"/>
      <c r="D23" s="118"/>
      <c r="E23" s="525"/>
      <c r="F23" s="526"/>
      <c r="G23" s="527"/>
      <c r="H23" s="527"/>
      <c r="I23" s="527"/>
      <c r="J23" s="527"/>
      <c r="K23" s="537"/>
      <c r="L23" s="527"/>
      <c r="M23" s="286"/>
      <c r="N23" s="527"/>
      <c r="O23" s="527"/>
      <c r="P23" s="532"/>
      <c r="R23" s="542"/>
    </row>
    <row r="24" s="270" customFormat="1" customHeight="1" spans="1:18">
      <c r="A24" s="286"/>
      <c r="B24" s="528"/>
      <c r="C24" s="118"/>
      <c r="D24" s="118"/>
      <c r="E24" s="525"/>
      <c r="F24" s="526"/>
      <c r="G24" s="527"/>
      <c r="H24" s="527"/>
      <c r="I24" s="527"/>
      <c r="J24" s="527"/>
      <c r="K24" s="537"/>
      <c r="L24" s="527"/>
      <c r="M24" s="286"/>
      <c r="N24" s="527"/>
      <c r="O24" s="527"/>
      <c r="P24" s="532"/>
      <c r="R24" s="541"/>
    </row>
    <row r="25" s="270" customFormat="1" customHeight="1" spans="1:18">
      <c r="A25" s="286"/>
      <c r="B25" s="528"/>
      <c r="C25" s="118"/>
      <c r="D25" s="118"/>
      <c r="E25" s="525"/>
      <c r="F25" s="526"/>
      <c r="G25" s="527"/>
      <c r="H25" s="527"/>
      <c r="I25" s="527"/>
      <c r="J25" s="527"/>
      <c r="K25" s="537"/>
      <c r="L25" s="527"/>
      <c r="M25" s="286"/>
      <c r="N25" s="527"/>
      <c r="O25" s="527"/>
      <c r="P25" s="532"/>
      <c r="R25" s="541"/>
    </row>
    <row r="26" customHeight="1" spans="1:16">
      <c r="A26" s="522"/>
      <c r="B26" s="118"/>
      <c r="C26" s="118"/>
      <c r="D26" s="118"/>
      <c r="E26" s="522"/>
      <c r="F26" s="526"/>
      <c r="G26" s="527"/>
      <c r="H26" s="527"/>
      <c r="I26" s="527"/>
      <c r="J26" s="527"/>
      <c r="K26" s="526"/>
      <c r="L26" s="527"/>
      <c r="M26" s="286"/>
      <c r="N26" s="527"/>
      <c r="O26" s="527"/>
      <c r="P26" s="532"/>
    </row>
    <row r="27" customHeight="1" spans="1:16">
      <c r="A27" s="530" t="s">
        <v>482</v>
      </c>
      <c r="B27" s="531"/>
      <c r="C27" s="531"/>
      <c r="D27" s="531"/>
      <c r="E27" s="532"/>
      <c r="F27" s="526"/>
      <c r="G27" s="527">
        <f>SUM(G7:G26)</f>
        <v>0</v>
      </c>
      <c r="H27" s="527"/>
      <c r="I27" s="527"/>
      <c r="J27" s="527">
        <f>SUM(J7:J26)</f>
        <v>0</v>
      </c>
      <c r="K27" s="526">
        <f>SUM(K7:K26)</f>
        <v>0</v>
      </c>
      <c r="L27" s="527">
        <f>SUM(L7:L26)</f>
        <v>0</v>
      </c>
      <c r="M27" s="527"/>
      <c r="N27" s="527">
        <f>SUM(N7:N26)</f>
        <v>0</v>
      </c>
      <c r="O27" s="527" t="str">
        <f>IF(J27=0,"",(N27-J27)/J27*100)</f>
        <v/>
      </c>
      <c r="P27" s="532"/>
    </row>
    <row r="28" customHeight="1" spans="1:10">
      <c r="A28" s="533" t="str">
        <f>封面!D11&amp;封面!G11</f>
        <v>填表人：魏延辉</v>
      </c>
      <c r="F28" s="520"/>
      <c r="J28" s="520" t="str">
        <f>"评估人员："&amp;封面!G20</f>
        <v>评估人员：</v>
      </c>
    </row>
    <row r="29" customHeight="1" spans="1:1">
      <c r="A29" s="533" t="str">
        <f>CONCATENATE(封面!D13,封面!F13,封面!G13,封面!H13,封面!I13,封面!J13,封面!K13)</f>
        <v>填表日期：2021年3月31日</v>
      </c>
    </row>
    <row r="31" customHeight="1" spans="12:14">
      <c r="L31" s="270">
        <v>4250</v>
      </c>
      <c r="N31" s="270">
        <f>L31*0.7</f>
        <v>2975</v>
      </c>
    </row>
  </sheetData>
  <autoFilter ref="A6:R25">
    <sortState ref="A6:R25">
      <sortCondition ref="B6" descending="1"/>
    </sortState>
    <extLst/>
  </autoFilter>
  <mergeCells count="15">
    <mergeCell ref="A2:P2"/>
    <mergeCell ref="A3:P3"/>
    <mergeCell ref="F5:G5"/>
    <mergeCell ref="I5:J5"/>
    <mergeCell ref="L5:N5"/>
    <mergeCell ref="A27:B27"/>
    <mergeCell ref="A5:A6"/>
    <mergeCell ref="B5:B6"/>
    <mergeCell ref="C5:C6"/>
    <mergeCell ref="D5:D6"/>
    <mergeCell ref="E5:E6"/>
    <mergeCell ref="H5:H6"/>
    <mergeCell ref="K5:K6"/>
    <mergeCell ref="O5:O6"/>
    <mergeCell ref="P5:P6"/>
  </mergeCells>
  <hyperlinks>
    <hyperlink ref="A1" location="索引目录!E25" display="返回索引页"/>
    <hyperlink ref="B1" location="存货汇总!B13" display="返回"/>
  </hyperlinks>
  <printOptions horizontalCentered="1"/>
  <pageMargins left="0.354166666666667" right="0.354166666666667" top="0.66875" bottom="0.629861111111111" header="0.861805555555555" footer="0.511805555555556"/>
  <pageSetup paperSize="9" fitToHeight="0" orientation="landscape" useFirstPageNumber="1" horizontalDpi="600"/>
  <headerFooter alignWithMargins="0">
    <oddHeader>&amp;R&amp;"宋体,常规"&amp;10表&amp;"Times New Roman,常规"3-9-8
&amp;"宋体,常规"共&amp;"Times New Roman,常规"&amp;N&amp;"宋体,常规"页第&amp;"Times New Roman,常规"&amp;P&amp;"宋体,常规"页</oddHead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9"/>
  <sheetViews>
    <sheetView workbookViewId="0">
      <selection activeCell="A3" sqref="A3:J3"/>
    </sheetView>
  </sheetViews>
  <sheetFormatPr defaultColWidth="9" defaultRowHeight="15.75" customHeight="1"/>
  <cols>
    <col min="1" max="1" width="5.75" style="13" customWidth="1"/>
    <col min="2" max="2" width="24.875" style="13" customWidth="1"/>
    <col min="3" max="3" width="7.75" style="13" customWidth="1"/>
    <col min="4" max="4" width="20.625" style="13" customWidth="1"/>
    <col min="5" max="6" width="16.375" style="13" hidden="1" customWidth="1" outlineLevel="1"/>
    <col min="7" max="7" width="18.125" style="13" customWidth="1" collapsed="1"/>
    <col min="8" max="8" width="18.125" style="13" customWidth="1"/>
    <col min="9" max="9" width="11" style="13" customWidth="1"/>
    <col min="10" max="10" width="14.625" style="13" customWidth="1"/>
    <col min="11" max="16384" width="9" style="13"/>
  </cols>
  <sheetData>
    <row r="1" spans="1:10">
      <c r="A1" s="14" t="s">
        <v>284</v>
      </c>
      <c r="B1" s="15" t="s">
        <v>361</v>
      </c>
      <c r="C1" s="16"/>
      <c r="D1" s="16"/>
      <c r="E1" s="16"/>
      <c r="F1" s="16"/>
      <c r="G1" s="16"/>
      <c r="H1" s="16"/>
      <c r="I1" s="16"/>
      <c r="J1" s="16"/>
    </row>
    <row r="2" s="11" customFormat="1" ht="30" customHeight="1" spans="1:10">
      <c r="A2" s="17" t="s">
        <v>571</v>
      </c>
      <c r="B2" s="18"/>
      <c r="C2" s="18"/>
      <c r="D2" s="18"/>
      <c r="E2" s="18"/>
      <c r="F2" s="18"/>
      <c r="G2" s="18"/>
      <c r="H2" s="18"/>
      <c r="I2" s="18"/>
      <c r="J2" s="18"/>
    </row>
    <row r="3" ht="14.1" customHeight="1" spans="1:10">
      <c r="A3" s="19" t="str">
        <f>CONCATENATE(封面!D9,封面!F9,封面!G9,封面!H9,封面!I9,封面!J9,封面!K9)</f>
        <v>评估基准日：2021年3月31日</v>
      </c>
      <c r="B3" s="19"/>
      <c r="C3" s="19"/>
      <c r="D3" s="19"/>
      <c r="E3" s="19"/>
      <c r="F3" s="19"/>
      <c r="G3" s="19"/>
      <c r="H3" s="30"/>
      <c r="I3" s="30"/>
      <c r="J3" s="30"/>
    </row>
    <row r="4" customHeight="1" spans="1:10">
      <c r="A4" s="20" t="str">
        <f>封面!D7&amp;封面!F7</f>
        <v>产权持有人：黑龙江省机场管理集团有限公司漠河机场分公司</v>
      </c>
      <c r="J4" s="31" t="s">
        <v>286</v>
      </c>
    </row>
    <row r="5" s="12" customFormat="1" customHeight="1" spans="1:10">
      <c r="A5" s="21" t="s">
        <v>351</v>
      </c>
      <c r="B5" s="21" t="s">
        <v>572</v>
      </c>
      <c r="C5" s="21" t="s">
        <v>489</v>
      </c>
      <c r="D5" s="21" t="s">
        <v>573</v>
      </c>
      <c r="E5" s="22" t="s">
        <v>364</v>
      </c>
      <c r="F5" s="22" t="s">
        <v>442</v>
      </c>
      <c r="G5" s="21" t="s">
        <v>366</v>
      </c>
      <c r="H5" s="21" t="s">
        <v>367</v>
      </c>
      <c r="I5" s="21" t="s">
        <v>387</v>
      </c>
      <c r="J5" s="21" t="s">
        <v>450</v>
      </c>
    </row>
    <row r="6" customHeight="1" spans="1:10">
      <c r="A6" s="23"/>
      <c r="B6" s="24"/>
      <c r="C6" s="23"/>
      <c r="D6" s="23"/>
      <c r="E6" s="26"/>
      <c r="F6" s="26"/>
      <c r="G6" s="26"/>
      <c r="H6" s="26"/>
      <c r="I6" s="26" t="str">
        <f>IF(G6=0,"",(H6-G6)/G6*100)</f>
        <v/>
      </c>
      <c r="J6" s="32"/>
    </row>
    <row r="7" customHeight="1" spans="1:10">
      <c r="A7" s="32"/>
      <c r="B7" s="24"/>
      <c r="C7" s="25"/>
      <c r="D7" s="25"/>
      <c r="E7" s="26"/>
      <c r="F7" s="26"/>
      <c r="G7" s="26"/>
      <c r="H7" s="26"/>
      <c r="I7" s="26" t="str">
        <f t="shared" ref="I7:I27" si="0">IF(G7=0,"",(H7-G7)/G7*100)</f>
        <v/>
      </c>
      <c r="J7" s="32"/>
    </row>
    <row r="8" customHeight="1" spans="1:10">
      <c r="A8" s="32"/>
      <c r="B8" s="24"/>
      <c r="C8" s="25"/>
      <c r="D8" s="25"/>
      <c r="E8" s="26"/>
      <c r="F8" s="26"/>
      <c r="G8" s="26"/>
      <c r="H8" s="26"/>
      <c r="I8" s="26" t="str">
        <f t="shared" si="0"/>
        <v/>
      </c>
      <c r="J8" s="32"/>
    </row>
    <row r="9" customHeight="1" spans="1:10">
      <c r="A9" s="32"/>
      <c r="B9" s="24"/>
      <c r="C9" s="25"/>
      <c r="D9" s="25"/>
      <c r="E9" s="26"/>
      <c r="F9" s="26"/>
      <c r="G9" s="26"/>
      <c r="H9" s="26"/>
      <c r="I9" s="26" t="str">
        <f t="shared" si="0"/>
        <v/>
      </c>
      <c r="J9" s="32"/>
    </row>
    <row r="10" customHeight="1" spans="1:10">
      <c r="A10" s="32"/>
      <c r="B10" s="24"/>
      <c r="C10" s="25"/>
      <c r="D10" s="25"/>
      <c r="E10" s="26"/>
      <c r="F10" s="26"/>
      <c r="G10" s="26"/>
      <c r="H10" s="26"/>
      <c r="I10" s="26" t="str">
        <f t="shared" si="0"/>
        <v/>
      </c>
      <c r="J10" s="32"/>
    </row>
    <row r="11" customHeight="1" spans="1:10">
      <c r="A11" s="32"/>
      <c r="B11" s="24"/>
      <c r="C11" s="25"/>
      <c r="D11" s="25"/>
      <c r="E11" s="26"/>
      <c r="F11" s="26"/>
      <c r="G11" s="26"/>
      <c r="H11" s="26"/>
      <c r="I11" s="26" t="str">
        <f t="shared" si="0"/>
        <v/>
      </c>
      <c r="J11" s="32"/>
    </row>
    <row r="12" customHeight="1" spans="1:10">
      <c r="A12" s="32"/>
      <c r="B12" s="24"/>
      <c r="C12" s="25"/>
      <c r="D12" s="25"/>
      <c r="E12" s="26"/>
      <c r="F12" s="26"/>
      <c r="G12" s="26"/>
      <c r="H12" s="26"/>
      <c r="I12" s="26" t="str">
        <f t="shared" si="0"/>
        <v/>
      </c>
      <c r="J12" s="32"/>
    </row>
    <row r="13" customHeight="1" spans="1:10">
      <c r="A13" s="32"/>
      <c r="B13" s="24"/>
      <c r="C13" s="25"/>
      <c r="D13" s="25"/>
      <c r="E13" s="26"/>
      <c r="F13" s="26"/>
      <c r="G13" s="26"/>
      <c r="H13" s="26"/>
      <c r="I13" s="26" t="str">
        <f t="shared" si="0"/>
        <v/>
      </c>
      <c r="J13" s="32"/>
    </row>
    <row r="14" customHeight="1" spans="1:10">
      <c r="A14" s="32"/>
      <c r="B14" s="24"/>
      <c r="C14" s="25"/>
      <c r="D14" s="25"/>
      <c r="E14" s="26"/>
      <c r="F14" s="26"/>
      <c r="G14" s="26"/>
      <c r="H14" s="26"/>
      <c r="I14" s="26" t="str">
        <f t="shared" si="0"/>
        <v/>
      </c>
      <c r="J14" s="32"/>
    </row>
    <row r="15" customHeight="1" spans="1:10">
      <c r="A15" s="32"/>
      <c r="B15" s="24"/>
      <c r="C15" s="25"/>
      <c r="D15" s="25"/>
      <c r="E15" s="26"/>
      <c r="F15" s="26"/>
      <c r="G15" s="26"/>
      <c r="H15" s="26"/>
      <c r="I15" s="26" t="str">
        <f t="shared" si="0"/>
        <v/>
      </c>
      <c r="J15" s="32"/>
    </row>
    <row r="16" customHeight="1" spans="1:10">
      <c r="A16" s="32"/>
      <c r="B16" s="24"/>
      <c r="C16" s="25"/>
      <c r="D16" s="25"/>
      <c r="E16" s="26"/>
      <c r="F16" s="26"/>
      <c r="G16" s="26"/>
      <c r="H16" s="26"/>
      <c r="I16" s="26" t="str">
        <f t="shared" si="0"/>
        <v/>
      </c>
      <c r="J16" s="32"/>
    </row>
    <row r="17" customHeight="1" spans="1:10">
      <c r="A17" s="32"/>
      <c r="B17" s="24"/>
      <c r="C17" s="25"/>
      <c r="D17" s="25"/>
      <c r="E17" s="26"/>
      <c r="F17" s="26"/>
      <c r="G17" s="26"/>
      <c r="H17" s="26"/>
      <c r="I17" s="26" t="str">
        <f t="shared" si="0"/>
        <v/>
      </c>
      <c r="J17" s="32"/>
    </row>
    <row r="18" customHeight="1" spans="1:10">
      <c r="A18" s="32"/>
      <c r="B18" s="24"/>
      <c r="C18" s="25"/>
      <c r="D18" s="25"/>
      <c r="E18" s="26"/>
      <c r="F18" s="26"/>
      <c r="G18" s="26"/>
      <c r="H18" s="26"/>
      <c r="I18" s="26" t="str">
        <f t="shared" si="0"/>
        <v/>
      </c>
      <c r="J18" s="32"/>
    </row>
    <row r="19" customHeight="1" spans="1:10">
      <c r="A19" s="32"/>
      <c r="B19" s="24"/>
      <c r="C19" s="25"/>
      <c r="D19" s="25"/>
      <c r="E19" s="26"/>
      <c r="F19" s="26"/>
      <c r="G19" s="26"/>
      <c r="H19" s="26"/>
      <c r="I19" s="26" t="str">
        <f t="shared" si="0"/>
        <v/>
      </c>
      <c r="J19" s="32"/>
    </row>
    <row r="20" customHeight="1" spans="1:10">
      <c r="A20" s="32"/>
      <c r="B20" s="24"/>
      <c r="C20" s="25"/>
      <c r="D20" s="25"/>
      <c r="E20" s="26"/>
      <c r="F20" s="26"/>
      <c r="G20" s="26"/>
      <c r="H20" s="26"/>
      <c r="I20" s="26" t="str">
        <f t="shared" si="0"/>
        <v/>
      </c>
      <c r="J20" s="32"/>
    </row>
    <row r="21" customHeight="1" spans="1:10">
      <c r="A21" s="32"/>
      <c r="B21" s="24"/>
      <c r="C21" s="25"/>
      <c r="D21" s="25"/>
      <c r="E21" s="26"/>
      <c r="F21" s="26"/>
      <c r="G21" s="26"/>
      <c r="H21" s="26"/>
      <c r="I21" s="26" t="str">
        <f t="shared" si="0"/>
        <v/>
      </c>
      <c r="J21" s="32"/>
    </row>
    <row r="22" customHeight="1" spans="1:10">
      <c r="A22" s="32"/>
      <c r="B22" s="24"/>
      <c r="C22" s="25"/>
      <c r="D22" s="25"/>
      <c r="E22" s="26"/>
      <c r="F22" s="26"/>
      <c r="G22" s="26"/>
      <c r="H22" s="26"/>
      <c r="I22" s="26" t="str">
        <f t="shared" si="0"/>
        <v/>
      </c>
      <c r="J22" s="32"/>
    </row>
    <row r="23" customHeight="1" spans="1:10">
      <c r="A23" s="32"/>
      <c r="B23" s="24"/>
      <c r="C23" s="25"/>
      <c r="D23" s="25"/>
      <c r="E23" s="26"/>
      <c r="F23" s="26"/>
      <c r="G23" s="26"/>
      <c r="H23" s="26"/>
      <c r="I23" s="26" t="str">
        <f t="shared" si="0"/>
        <v/>
      </c>
      <c r="J23" s="32"/>
    </row>
    <row r="24" customHeight="1" spans="1:10">
      <c r="A24" s="32"/>
      <c r="B24" s="24"/>
      <c r="C24" s="25"/>
      <c r="D24" s="25"/>
      <c r="E24" s="26"/>
      <c r="F24" s="26"/>
      <c r="G24" s="26"/>
      <c r="H24" s="26"/>
      <c r="I24" s="26" t="str">
        <f t="shared" si="0"/>
        <v/>
      </c>
      <c r="J24" s="32"/>
    </row>
    <row r="25" customHeight="1" spans="1:10">
      <c r="A25" s="32"/>
      <c r="B25" s="24"/>
      <c r="C25" s="25"/>
      <c r="D25" s="25"/>
      <c r="E25" s="26"/>
      <c r="F25" s="26"/>
      <c r="G25" s="26"/>
      <c r="H25" s="26"/>
      <c r="I25" s="26" t="str">
        <f t="shared" si="0"/>
        <v/>
      </c>
      <c r="J25" s="32"/>
    </row>
    <row r="26" customHeight="1" spans="1:10">
      <c r="A26" s="32"/>
      <c r="B26" s="24"/>
      <c r="C26" s="25"/>
      <c r="D26" s="25"/>
      <c r="E26" s="26"/>
      <c r="F26" s="26"/>
      <c r="G26" s="26"/>
      <c r="H26" s="26"/>
      <c r="I26" s="26"/>
      <c r="J26" s="32"/>
    </row>
    <row r="27" customHeight="1" spans="1:10">
      <c r="A27" s="27" t="s">
        <v>482</v>
      </c>
      <c r="B27" s="45"/>
      <c r="C27" s="25"/>
      <c r="D27" s="25"/>
      <c r="E27" s="26">
        <f>SUM(E6:E26)</f>
        <v>0</v>
      </c>
      <c r="F27" s="26"/>
      <c r="G27" s="26">
        <f>SUM(G6:G26)</f>
        <v>0</v>
      </c>
      <c r="H27" s="26">
        <f>SUM(H6:H26)</f>
        <v>0</v>
      </c>
      <c r="I27" s="26" t="str">
        <f t="shared" si="0"/>
        <v/>
      </c>
      <c r="J27" s="32"/>
    </row>
    <row r="28" customHeight="1" spans="1:7">
      <c r="A28" s="29" t="str">
        <f>封面!D11&amp;封面!G11</f>
        <v>填表人：魏延辉</v>
      </c>
      <c r="G28" s="20" t="str">
        <f>"评估人员："&amp;封面!G20</f>
        <v>评估人员：</v>
      </c>
    </row>
    <row r="29" customHeight="1" spans="1:1">
      <c r="A29" s="29" t="str">
        <f>CONCATENATE(封面!D13,封面!F13,封面!G13,封面!H13,封面!I13,封面!J13,封面!K13)</f>
        <v>填表日期：2021年3月31日</v>
      </c>
    </row>
  </sheetData>
  <mergeCells count="3">
    <mergeCell ref="A2:J2"/>
    <mergeCell ref="A3:J3"/>
    <mergeCell ref="A27:B27"/>
  </mergeCells>
  <hyperlinks>
    <hyperlink ref="A1" location="索引目录!D26" display="返回索引页"/>
    <hyperlink ref="B1" location="流动汇总!B15" display="返回"/>
  </hyperlinks>
  <printOptions horizontalCentered="1"/>
  <pageMargins left="0.354166666666667" right="0.354166666666667" top="0.786805555555556" bottom="0.786805555555556" header="1.05972222222222" footer="0.511111111111111"/>
  <pageSetup paperSize="9" firstPageNumber="4294963191" fitToHeight="0" orientation="landscape" useFirstPageNumber="1"/>
  <headerFooter alignWithMargins="0">
    <oddHeader>&amp;R&amp;"宋体,常规"&amp;10表&amp;"Times New Roman,常规"3-10
&amp;"宋体,常规"共&amp;"Times New Roman,常规"&amp;N&amp;"宋体,常规"页第&amp;"Times New Roman,常规"&amp;P&amp;"宋体,常规"页</oddHeader>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9"/>
  <sheetViews>
    <sheetView workbookViewId="0">
      <selection activeCell="A3" sqref="A3:J3"/>
    </sheetView>
  </sheetViews>
  <sheetFormatPr defaultColWidth="9" defaultRowHeight="15.75" customHeight="1"/>
  <cols>
    <col min="1" max="1" width="5.5" style="13" customWidth="1"/>
    <col min="2" max="2" width="25.25" style="13" customWidth="1"/>
    <col min="3" max="3" width="8.25" style="13" customWidth="1"/>
    <col min="4" max="4" width="20" style="13" customWidth="1"/>
    <col min="5" max="6" width="14.625" style="13" hidden="1" customWidth="1" outlineLevel="1"/>
    <col min="7" max="7" width="18.75" style="13" customWidth="1" collapsed="1"/>
    <col min="8" max="8" width="18.75" style="13" customWidth="1"/>
    <col min="9" max="9" width="9.75" style="13" customWidth="1"/>
    <col min="10" max="10" width="15.5" style="13" customWidth="1"/>
    <col min="11" max="16384" width="9" style="13"/>
  </cols>
  <sheetData>
    <row r="1" ht="11.25" customHeight="1" spans="1:10">
      <c r="A1" s="14" t="s">
        <v>284</v>
      </c>
      <c r="B1" s="15" t="s">
        <v>361</v>
      </c>
      <c r="C1" s="15"/>
      <c r="D1" s="15"/>
      <c r="E1" s="16"/>
      <c r="F1" s="16"/>
      <c r="G1" s="16"/>
      <c r="H1" s="16"/>
      <c r="I1" s="16"/>
      <c r="J1" s="16"/>
    </row>
    <row r="2" s="11" customFormat="1" ht="30" customHeight="1" spans="1:10">
      <c r="A2" s="17" t="s">
        <v>574</v>
      </c>
      <c r="B2" s="18"/>
      <c r="C2" s="18"/>
      <c r="D2" s="18"/>
      <c r="E2" s="18"/>
      <c r="F2" s="18"/>
      <c r="G2" s="18"/>
      <c r="H2" s="18"/>
      <c r="I2" s="18"/>
      <c r="J2" s="18"/>
    </row>
    <row r="3" ht="14.1" customHeight="1" spans="1:10">
      <c r="A3" s="19" t="str">
        <f>CONCATENATE(封面!D9,封面!F9,封面!G9,封面!H9,封面!I9,封面!J9,封面!K9)</f>
        <v>评估基准日：2021年3月31日</v>
      </c>
      <c r="B3" s="19"/>
      <c r="C3" s="19"/>
      <c r="D3" s="19"/>
      <c r="E3" s="19"/>
      <c r="F3" s="19"/>
      <c r="G3" s="19"/>
      <c r="H3" s="19"/>
      <c r="I3" s="19"/>
      <c r="J3" s="19"/>
    </row>
    <row r="4" customHeight="1" spans="1:10">
      <c r="A4" s="20" t="str">
        <f>封面!D7&amp;封面!F7</f>
        <v>产权持有人：黑龙江省机场管理集团有限公司漠河机场分公司</v>
      </c>
      <c r="J4" s="31" t="s">
        <v>286</v>
      </c>
    </row>
    <row r="5" s="12" customFormat="1" customHeight="1" spans="1:10">
      <c r="A5" s="21" t="s">
        <v>351</v>
      </c>
      <c r="B5" s="21" t="s">
        <v>572</v>
      </c>
      <c r="C5" s="21" t="s">
        <v>489</v>
      </c>
      <c r="D5" s="21" t="s">
        <v>573</v>
      </c>
      <c r="E5" s="22" t="s">
        <v>364</v>
      </c>
      <c r="F5" s="22" t="s">
        <v>442</v>
      </c>
      <c r="G5" s="21" t="s">
        <v>366</v>
      </c>
      <c r="H5" s="21" t="s">
        <v>367</v>
      </c>
      <c r="I5" s="21" t="s">
        <v>387</v>
      </c>
      <c r="J5" s="21" t="s">
        <v>450</v>
      </c>
    </row>
    <row r="6" customHeight="1" spans="1:10">
      <c r="A6" s="23"/>
      <c r="B6" s="24"/>
      <c r="C6" s="24"/>
      <c r="D6" s="24"/>
      <c r="E6" s="26"/>
      <c r="F6" s="26"/>
      <c r="G6" s="26"/>
      <c r="H6" s="26"/>
      <c r="I6" s="26" t="str">
        <f t="shared" ref="I6:I27" si="0">IF(G6=0,"",(H6-G6)/G6*100)</f>
        <v/>
      </c>
      <c r="J6" s="32"/>
    </row>
    <row r="7" customHeight="1" spans="1:10">
      <c r="A7" s="23"/>
      <c r="B7" s="24"/>
      <c r="C7" s="21"/>
      <c r="D7" s="21"/>
      <c r="E7" s="26"/>
      <c r="F7" s="26"/>
      <c r="G7" s="26"/>
      <c r="H7" s="26"/>
      <c r="I7" s="26" t="str">
        <f t="shared" si="0"/>
        <v/>
      </c>
      <c r="J7" s="32"/>
    </row>
    <row r="8" customHeight="1" spans="1:10">
      <c r="A8" s="23"/>
      <c r="B8" s="24"/>
      <c r="C8" s="24"/>
      <c r="D8" s="24"/>
      <c r="E8" s="26"/>
      <c r="F8" s="26"/>
      <c r="G8" s="26"/>
      <c r="H8" s="26"/>
      <c r="I8" s="26" t="str">
        <f t="shared" si="0"/>
        <v/>
      </c>
      <c r="J8" s="32"/>
    </row>
    <row r="9" customHeight="1" spans="1:10">
      <c r="A9" s="23"/>
      <c r="B9" s="24"/>
      <c r="C9" s="24"/>
      <c r="D9" s="24"/>
      <c r="E9" s="26"/>
      <c r="F9" s="26"/>
      <c r="G9" s="26"/>
      <c r="H9" s="26"/>
      <c r="I9" s="26" t="str">
        <f t="shared" si="0"/>
        <v/>
      </c>
      <c r="J9" s="32"/>
    </row>
    <row r="10" customHeight="1" spans="1:10">
      <c r="A10" s="23"/>
      <c r="B10" s="24"/>
      <c r="C10" s="24"/>
      <c r="D10" s="24"/>
      <c r="E10" s="26"/>
      <c r="F10" s="26"/>
      <c r="G10" s="26"/>
      <c r="H10" s="26"/>
      <c r="I10" s="26" t="str">
        <f t="shared" si="0"/>
        <v/>
      </c>
      <c r="J10" s="32"/>
    </row>
    <row r="11" customHeight="1" spans="1:10">
      <c r="A11" s="23"/>
      <c r="B11" s="24"/>
      <c r="C11" s="24"/>
      <c r="D11" s="24"/>
      <c r="E11" s="26"/>
      <c r="F11" s="26"/>
      <c r="G11" s="26"/>
      <c r="H11" s="26"/>
      <c r="I11" s="26" t="str">
        <f t="shared" si="0"/>
        <v/>
      </c>
      <c r="J11" s="32"/>
    </row>
    <row r="12" customHeight="1" spans="1:10">
      <c r="A12" s="23"/>
      <c r="B12" s="24"/>
      <c r="C12" s="24"/>
      <c r="D12" s="24"/>
      <c r="E12" s="26"/>
      <c r="F12" s="26"/>
      <c r="G12" s="26"/>
      <c r="H12" s="26"/>
      <c r="I12" s="26" t="str">
        <f t="shared" si="0"/>
        <v/>
      </c>
      <c r="J12" s="32"/>
    </row>
    <row r="13" customHeight="1" spans="1:10">
      <c r="A13" s="23"/>
      <c r="B13" s="24"/>
      <c r="C13" s="24"/>
      <c r="D13" s="24"/>
      <c r="E13" s="26"/>
      <c r="F13" s="26"/>
      <c r="G13" s="26"/>
      <c r="H13" s="26"/>
      <c r="I13" s="26" t="str">
        <f t="shared" si="0"/>
        <v/>
      </c>
      <c r="J13" s="32"/>
    </row>
    <row r="14" customHeight="1" spans="1:10">
      <c r="A14" s="23"/>
      <c r="B14" s="24"/>
      <c r="C14" s="24"/>
      <c r="D14" s="24"/>
      <c r="E14" s="26"/>
      <c r="F14" s="26"/>
      <c r="G14" s="26"/>
      <c r="H14" s="26"/>
      <c r="I14" s="26" t="str">
        <f t="shared" si="0"/>
        <v/>
      </c>
      <c r="J14" s="32"/>
    </row>
    <row r="15" customHeight="1" spans="1:10">
      <c r="A15" s="23"/>
      <c r="B15" s="24"/>
      <c r="C15" s="24"/>
      <c r="D15" s="24"/>
      <c r="E15" s="26"/>
      <c r="F15" s="26"/>
      <c r="G15" s="26"/>
      <c r="H15" s="26"/>
      <c r="I15" s="26" t="str">
        <f t="shared" si="0"/>
        <v/>
      </c>
      <c r="J15" s="32"/>
    </row>
    <row r="16" customHeight="1" spans="1:10">
      <c r="A16" s="23"/>
      <c r="B16" s="24"/>
      <c r="C16" s="24"/>
      <c r="D16" s="24"/>
      <c r="E16" s="26"/>
      <c r="F16" s="26"/>
      <c r="G16" s="26"/>
      <c r="H16" s="26"/>
      <c r="I16" s="26" t="str">
        <f t="shared" si="0"/>
        <v/>
      </c>
      <c r="J16" s="32"/>
    </row>
    <row r="17" customHeight="1" spans="1:10">
      <c r="A17" s="23"/>
      <c r="B17" s="24"/>
      <c r="C17" s="24"/>
      <c r="D17" s="24"/>
      <c r="E17" s="26"/>
      <c r="F17" s="26"/>
      <c r="G17" s="26"/>
      <c r="H17" s="26"/>
      <c r="I17" s="26" t="str">
        <f t="shared" si="0"/>
        <v/>
      </c>
      <c r="J17" s="32"/>
    </row>
    <row r="18" customHeight="1" spans="1:10">
      <c r="A18" s="23"/>
      <c r="B18" s="24"/>
      <c r="C18" s="24"/>
      <c r="D18" s="24"/>
      <c r="E18" s="26"/>
      <c r="F18" s="26"/>
      <c r="G18" s="26"/>
      <c r="H18" s="26"/>
      <c r="I18" s="26" t="str">
        <f t="shared" si="0"/>
        <v/>
      </c>
      <c r="J18" s="32"/>
    </row>
    <row r="19" customHeight="1" spans="1:10">
      <c r="A19" s="23"/>
      <c r="B19" s="24"/>
      <c r="C19" s="24"/>
      <c r="D19" s="24"/>
      <c r="E19" s="26"/>
      <c r="F19" s="26"/>
      <c r="G19" s="26"/>
      <c r="H19" s="26"/>
      <c r="I19" s="26" t="str">
        <f t="shared" si="0"/>
        <v/>
      </c>
      <c r="J19" s="32"/>
    </row>
    <row r="20" customHeight="1" spans="1:10">
      <c r="A20" s="23"/>
      <c r="B20" s="24"/>
      <c r="C20" s="24"/>
      <c r="D20" s="24"/>
      <c r="E20" s="26"/>
      <c r="F20" s="26"/>
      <c r="G20" s="26"/>
      <c r="H20" s="26"/>
      <c r="I20" s="26" t="str">
        <f t="shared" si="0"/>
        <v/>
      </c>
      <c r="J20" s="32"/>
    </row>
    <row r="21" customHeight="1" spans="1:10">
      <c r="A21" s="23"/>
      <c r="B21" s="24"/>
      <c r="C21" s="24"/>
      <c r="D21" s="24"/>
      <c r="E21" s="26"/>
      <c r="F21" s="26"/>
      <c r="G21" s="26"/>
      <c r="H21" s="26"/>
      <c r="I21" s="26" t="str">
        <f t="shared" si="0"/>
        <v/>
      </c>
      <c r="J21" s="32"/>
    </row>
    <row r="22" customHeight="1" spans="1:10">
      <c r="A22" s="23"/>
      <c r="B22" s="24"/>
      <c r="C22" s="24"/>
      <c r="D22" s="24"/>
      <c r="E22" s="26"/>
      <c r="F22" s="26"/>
      <c r="G22" s="26"/>
      <c r="H22" s="26"/>
      <c r="I22" s="26" t="str">
        <f t="shared" si="0"/>
        <v/>
      </c>
      <c r="J22" s="32"/>
    </row>
    <row r="23" customHeight="1" spans="1:10">
      <c r="A23" s="23"/>
      <c r="B23" s="24"/>
      <c r="C23" s="24"/>
      <c r="D23" s="24"/>
      <c r="E23" s="26"/>
      <c r="F23" s="26"/>
      <c r="G23" s="26"/>
      <c r="H23" s="26"/>
      <c r="I23" s="26" t="str">
        <f t="shared" si="0"/>
        <v/>
      </c>
      <c r="J23" s="32"/>
    </row>
    <row r="24" customHeight="1" spans="1:10">
      <c r="A24" s="23"/>
      <c r="B24" s="24"/>
      <c r="C24" s="24"/>
      <c r="D24" s="24"/>
      <c r="E24" s="26"/>
      <c r="F24" s="26"/>
      <c r="G24" s="26"/>
      <c r="H24" s="26"/>
      <c r="I24" s="26" t="str">
        <f t="shared" si="0"/>
        <v/>
      </c>
      <c r="J24" s="32"/>
    </row>
    <row r="25" customHeight="1" spans="1:10">
      <c r="A25" s="23"/>
      <c r="B25" s="24"/>
      <c r="C25" s="24"/>
      <c r="D25" s="24"/>
      <c r="E25" s="26"/>
      <c r="F25" s="26"/>
      <c r="G25" s="26"/>
      <c r="H25" s="26"/>
      <c r="I25" s="26" t="str">
        <f t="shared" si="0"/>
        <v/>
      </c>
      <c r="J25" s="32"/>
    </row>
    <row r="26" customHeight="1" spans="1:10">
      <c r="A26" s="23"/>
      <c r="B26" s="24"/>
      <c r="C26" s="24"/>
      <c r="D26" s="24"/>
      <c r="E26" s="26"/>
      <c r="F26" s="26"/>
      <c r="G26" s="26"/>
      <c r="H26" s="26"/>
      <c r="I26" s="26"/>
      <c r="J26" s="32"/>
    </row>
    <row r="27" customHeight="1" spans="1:10">
      <c r="A27" s="27" t="s">
        <v>482</v>
      </c>
      <c r="B27" s="45"/>
      <c r="C27" s="21"/>
      <c r="D27" s="21"/>
      <c r="E27" s="26">
        <f>SUM(E6:E26)</f>
        <v>0</v>
      </c>
      <c r="F27" s="26"/>
      <c r="G27" s="26">
        <f>SUM(G6:G26)</f>
        <v>0</v>
      </c>
      <c r="H27" s="26">
        <f>SUM(H6:H26)</f>
        <v>0</v>
      </c>
      <c r="I27" s="26" t="str">
        <f t="shared" si="0"/>
        <v/>
      </c>
      <c r="J27" s="32"/>
    </row>
    <row r="28" customHeight="1" spans="1:7">
      <c r="A28" s="29" t="str">
        <f>封面!D11&amp;封面!G11</f>
        <v>填表人：魏延辉</v>
      </c>
      <c r="G28" s="20" t="str">
        <f>"评估人员："&amp;封面!G20</f>
        <v>评估人员：</v>
      </c>
    </row>
    <row r="29" customHeight="1" spans="1:1">
      <c r="A29" s="29" t="str">
        <f>CONCATENATE(封面!D13,封面!F13,封面!G13,封面!H13,封面!I13,封面!J13,封面!K13)</f>
        <v>填表日期：2021年3月31日</v>
      </c>
    </row>
  </sheetData>
  <mergeCells count="3">
    <mergeCell ref="A2:J2"/>
    <mergeCell ref="A3:J3"/>
    <mergeCell ref="A27:B27"/>
  </mergeCells>
  <hyperlinks>
    <hyperlink ref="A1" location="索引目录!D27" display="返回索引页"/>
    <hyperlink ref="B1" location="流动汇总!B16"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Roman,常规"3-11
&amp;"宋体,常规"共&amp;"Times New Roman,常规"&amp;N&amp;"宋体,常规"页第&amp;"Times New Roman,常规"&amp;P&amp;"宋体,常规"页</oddHeader>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0"/>
    <pageSetUpPr fitToPage="1"/>
  </sheetPr>
  <dimension ref="A1:G29"/>
  <sheetViews>
    <sheetView workbookViewId="0">
      <selection activeCell="D20" sqref="D20"/>
    </sheetView>
  </sheetViews>
  <sheetFormatPr defaultColWidth="9" defaultRowHeight="15.75" customHeight="1" outlineLevelCol="6"/>
  <cols>
    <col min="1" max="1" width="6.25" style="13" customWidth="1"/>
    <col min="2" max="2" width="28" style="13" customWidth="1"/>
    <col min="3" max="3" width="19.125" style="13" hidden="1" customWidth="1" outlineLevel="1"/>
    <col min="4" max="4" width="25" style="13" customWidth="1" collapsed="1"/>
    <col min="5" max="6" width="25" style="13" customWidth="1"/>
    <col min="7" max="7" width="13.75" style="13" customWidth="1"/>
    <col min="8" max="16384" width="9" style="13"/>
  </cols>
  <sheetData>
    <row r="1" spans="1:7">
      <c r="A1" s="14" t="s">
        <v>284</v>
      </c>
      <c r="B1" s="94" t="s">
        <v>361</v>
      </c>
      <c r="C1" s="16"/>
      <c r="D1" s="16"/>
      <c r="E1" s="16"/>
      <c r="F1" s="16"/>
      <c r="G1" s="16"/>
    </row>
    <row r="2" s="11" customFormat="1" ht="30" customHeight="1" spans="1:7">
      <c r="A2" s="17" t="s">
        <v>575</v>
      </c>
      <c r="B2" s="18"/>
      <c r="C2" s="18"/>
      <c r="D2" s="18"/>
      <c r="E2" s="18"/>
      <c r="F2" s="18"/>
      <c r="G2" s="18"/>
    </row>
    <row r="3" s="67" customFormat="1" ht="15.95" customHeight="1" spans="1:7">
      <c r="A3" s="69" t="str">
        <f>CONCATENATE(封面!D9,封面!F9,封面!G9,封面!H9,封面!I9,封面!J9,封面!K9)</f>
        <v>评估基准日：2021年3月31日</v>
      </c>
      <c r="B3" s="69"/>
      <c r="C3" s="69"/>
      <c r="D3" s="69"/>
      <c r="E3" s="69"/>
      <c r="F3" s="69"/>
      <c r="G3" s="69"/>
    </row>
    <row r="4" s="67" customFormat="1" ht="15.95" customHeight="1" spans="1:7">
      <c r="A4" s="70" t="str">
        <f>封面!D7&amp;封面!F7</f>
        <v>产权持有人：黑龙江省机场管理集团有限公司漠河机场分公司</v>
      </c>
      <c r="G4" s="87" t="s">
        <v>286</v>
      </c>
    </row>
    <row r="5" s="68" customFormat="1" ht="15.95" customHeight="1" spans="1:7">
      <c r="A5" s="88" t="s">
        <v>419</v>
      </c>
      <c r="B5" s="88" t="s">
        <v>363</v>
      </c>
      <c r="C5" s="88" t="s">
        <v>364</v>
      </c>
      <c r="D5" s="88" t="s">
        <v>366</v>
      </c>
      <c r="E5" s="88" t="s">
        <v>367</v>
      </c>
      <c r="F5" s="89" t="s">
        <v>368</v>
      </c>
      <c r="G5" s="88" t="s">
        <v>369</v>
      </c>
    </row>
    <row r="6" s="67" customFormat="1" ht="15.95" customHeight="1" spans="1:7">
      <c r="A6" s="88" t="s">
        <v>576</v>
      </c>
      <c r="B6" s="82" t="s">
        <v>86</v>
      </c>
      <c r="C6" s="75">
        <f>可供出售金融资产汇总!C27</f>
        <v>0</v>
      </c>
      <c r="D6" s="75">
        <f>可供出售金融资产汇总!E27</f>
        <v>0</v>
      </c>
      <c r="E6" s="75">
        <f>可供出售金融资产汇总!F27</f>
        <v>0</v>
      </c>
      <c r="F6" s="75">
        <f>E6-D6</f>
        <v>0</v>
      </c>
      <c r="G6" s="90" t="str">
        <f>IF(D6=0,"",F6/D6*100)</f>
        <v/>
      </c>
    </row>
    <row r="7" s="67" customFormat="1" ht="15.95" customHeight="1" spans="1:7">
      <c r="A7" s="88" t="s">
        <v>577</v>
      </c>
      <c r="B7" s="82" t="s">
        <v>88</v>
      </c>
      <c r="C7" s="75">
        <f>持有到期投资!H27</f>
        <v>0</v>
      </c>
      <c r="D7" s="75">
        <f>持有到期投资!J27</f>
        <v>0</v>
      </c>
      <c r="E7" s="75">
        <f>持有到期投资!K27</f>
        <v>0</v>
      </c>
      <c r="F7" s="75">
        <f>E7-D7</f>
        <v>0</v>
      </c>
      <c r="G7" s="90" t="str">
        <f>IF(D7=0,"",F7/D7*100)</f>
        <v/>
      </c>
    </row>
    <row r="8" s="67" customFormat="1" ht="15.95" customHeight="1" spans="1:7">
      <c r="A8" s="88" t="s">
        <v>578</v>
      </c>
      <c r="B8" s="82" t="s">
        <v>89</v>
      </c>
      <c r="C8" s="75">
        <f>长期应收!E27</f>
        <v>0</v>
      </c>
      <c r="D8" s="75">
        <f>长期应收!G27</f>
        <v>0</v>
      </c>
      <c r="E8" s="75">
        <f>长期应收!H27</f>
        <v>0</v>
      </c>
      <c r="F8" s="75">
        <f>E8-D8</f>
        <v>0</v>
      </c>
      <c r="G8" s="90" t="str">
        <f>IF(D8=0,"",F8/D8*100)</f>
        <v/>
      </c>
    </row>
    <row r="9" s="67" customFormat="1" ht="15.95" customHeight="1" spans="1:7">
      <c r="A9" s="88" t="s">
        <v>579</v>
      </c>
      <c r="B9" s="82" t="s">
        <v>90</v>
      </c>
      <c r="C9" s="75">
        <f>股权投资!G27</f>
        <v>0</v>
      </c>
      <c r="D9" s="75">
        <f>股权投资!I27</f>
        <v>0</v>
      </c>
      <c r="E9" s="75">
        <f>股权投资!J27</f>
        <v>0</v>
      </c>
      <c r="F9" s="75">
        <f>E9-D9</f>
        <v>0</v>
      </c>
      <c r="G9" s="90" t="str">
        <f>IF(D9=0,"",F9/D9*100)</f>
        <v/>
      </c>
    </row>
    <row r="10" s="67" customFormat="1" ht="15.95" customHeight="1" spans="1:7">
      <c r="A10" s="88" t="s">
        <v>580</v>
      </c>
      <c r="B10" s="82" t="s">
        <v>91</v>
      </c>
      <c r="C10" s="75">
        <f>'4-5-1投资性房地产'!K27+'4-5-2投资性房地产'!L27+'4-5-3投资性地产'!M27+'4-5-4投资性地产'!M27</f>
        <v>0</v>
      </c>
      <c r="D10" s="75">
        <f>'4-5-1投资性房地产'!O27+'4-5-2投资性房地产'!N27+'4-5-3投资性地产'!O27+'4-5-4投资性地产'!O27</f>
        <v>0</v>
      </c>
      <c r="E10" s="75">
        <f>'4-5-1投资性房地产'!R27+'4-5-2投资性房地产'!O27+'4-5-3投资性地产'!P27+'4-5-4投资性地产'!P27</f>
        <v>0</v>
      </c>
      <c r="F10" s="75">
        <f>E10-D10</f>
        <v>0</v>
      </c>
      <c r="G10" s="90" t="str">
        <f>IF(D10=0,"",F10/D10*100)</f>
        <v/>
      </c>
    </row>
    <row r="11" s="67" customFormat="1" ht="15.95" customHeight="1" spans="1:7">
      <c r="A11" s="88" t="s">
        <v>581</v>
      </c>
      <c r="B11" s="82" t="s">
        <v>92</v>
      </c>
      <c r="C11" s="201" t="e">
        <f>#REF!</f>
        <v>#REF!</v>
      </c>
      <c r="D11" s="201" t="e">
        <f>#REF!</f>
        <v>#REF!</v>
      </c>
      <c r="E11" s="201" t="e">
        <f>#REF!</f>
        <v>#REF!</v>
      </c>
      <c r="F11" s="201" t="e">
        <f t="shared" ref="F11:F22" si="0">E11-D11</f>
        <v>#REF!</v>
      </c>
      <c r="G11" s="90" t="e">
        <f t="shared" ref="G11:G22" si="1">IF(D11=0,"",F11/D11*100)</f>
        <v>#REF!</v>
      </c>
    </row>
    <row r="12" s="67" customFormat="1" ht="15.95" customHeight="1" spans="1:7">
      <c r="A12" s="88" t="s">
        <v>582</v>
      </c>
      <c r="B12" s="82" t="s">
        <v>100</v>
      </c>
      <c r="C12" s="201">
        <f>在建工程汇总!C27</f>
        <v>0</v>
      </c>
      <c r="D12" s="201">
        <f>在建工程汇总!D27</f>
        <v>0</v>
      </c>
      <c r="E12" s="201">
        <f>在建工程汇总!E27</f>
        <v>0</v>
      </c>
      <c r="F12" s="201">
        <f t="shared" si="0"/>
        <v>0</v>
      </c>
      <c r="G12" s="90" t="str">
        <f t="shared" si="1"/>
        <v/>
      </c>
    </row>
    <row r="13" s="67" customFormat="1" ht="15.95" customHeight="1" spans="1:7">
      <c r="A13" s="88" t="s">
        <v>583</v>
      </c>
      <c r="B13" s="82" t="s">
        <v>103</v>
      </c>
      <c r="C13" s="201">
        <f>工程物资!G27</f>
        <v>0</v>
      </c>
      <c r="D13" s="201">
        <f>工程物资!K27</f>
        <v>0</v>
      </c>
      <c r="E13" s="201">
        <f>工程物资!N27</f>
        <v>0</v>
      </c>
      <c r="F13" s="201">
        <f t="shared" si="0"/>
        <v>0</v>
      </c>
      <c r="G13" s="90" t="str">
        <f t="shared" si="1"/>
        <v/>
      </c>
    </row>
    <row r="14" s="67" customFormat="1" ht="15.95" customHeight="1" spans="1:7">
      <c r="A14" s="88" t="s">
        <v>584</v>
      </c>
      <c r="B14" s="82" t="s">
        <v>104</v>
      </c>
      <c r="C14" s="201">
        <f>固定资产清理!D27</f>
        <v>0</v>
      </c>
      <c r="D14" s="201">
        <f>固定资产清理!F27</f>
        <v>0</v>
      </c>
      <c r="E14" s="201">
        <f>固定资产清理!G27</f>
        <v>0</v>
      </c>
      <c r="F14" s="201">
        <f t="shared" si="0"/>
        <v>0</v>
      </c>
      <c r="G14" s="90" t="str">
        <f t="shared" si="1"/>
        <v/>
      </c>
    </row>
    <row r="15" s="67" customFormat="1" ht="15.95" customHeight="1" spans="1:7">
      <c r="A15" s="88" t="s">
        <v>585</v>
      </c>
      <c r="B15" s="82" t="s">
        <v>105</v>
      </c>
      <c r="C15" s="201">
        <f>生产性生物资产!I27</f>
        <v>0</v>
      </c>
      <c r="D15" s="201">
        <f>生产性生物资产!M27</f>
        <v>0</v>
      </c>
      <c r="E15" s="201">
        <f>生产性生物资产!P27</f>
        <v>0</v>
      </c>
      <c r="F15" s="201">
        <f t="shared" si="0"/>
        <v>0</v>
      </c>
      <c r="G15" s="90" t="str">
        <f t="shared" si="1"/>
        <v/>
      </c>
    </row>
    <row r="16" s="67" customFormat="1" ht="15.95" customHeight="1" spans="1:7">
      <c r="A16" s="88" t="s">
        <v>586</v>
      </c>
      <c r="B16" s="82" t="s">
        <v>106</v>
      </c>
      <c r="C16" s="201">
        <f>油气资产!J27</f>
        <v>0</v>
      </c>
      <c r="D16" s="201">
        <f>油气资产!N27</f>
        <v>0</v>
      </c>
      <c r="E16" s="201">
        <f>油气资产!Q27</f>
        <v>0</v>
      </c>
      <c r="F16" s="201">
        <f t="shared" si="0"/>
        <v>0</v>
      </c>
      <c r="G16" s="90" t="str">
        <f t="shared" si="1"/>
        <v/>
      </c>
    </row>
    <row r="17" s="67" customFormat="1" ht="15.95" customHeight="1" spans="1:7">
      <c r="A17" s="88" t="s">
        <v>587</v>
      </c>
      <c r="B17" s="82" t="s">
        <v>107</v>
      </c>
      <c r="C17" s="201">
        <f>无形资产汇总!C27</f>
        <v>0</v>
      </c>
      <c r="D17" s="201">
        <f>无形资产汇总!D27</f>
        <v>0</v>
      </c>
      <c r="E17" s="201">
        <f>无形资产汇总!E27</f>
        <v>0</v>
      </c>
      <c r="F17" s="201">
        <f t="shared" si="0"/>
        <v>0</v>
      </c>
      <c r="G17" s="90" t="str">
        <f t="shared" si="1"/>
        <v/>
      </c>
    </row>
    <row r="18" s="67" customFormat="1" ht="15.95" customHeight="1" spans="1:7">
      <c r="A18" s="88" t="s">
        <v>588</v>
      </c>
      <c r="B18" s="82" t="s">
        <v>110</v>
      </c>
      <c r="C18" s="201">
        <f>开发支出!D27</f>
        <v>0</v>
      </c>
      <c r="D18" s="201">
        <f>开发支出!F27</f>
        <v>0</v>
      </c>
      <c r="E18" s="201">
        <f>开发支出!G27</f>
        <v>0</v>
      </c>
      <c r="F18" s="201">
        <f t="shared" si="0"/>
        <v>0</v>
      </c>
      <c r="G18" s="90" t="str">
        <f t="shared" si="1"/>
        <v/>
      </c>
    </row>
    <row r="19" s="67" customFormat="1" ht="15.95" customHeight="1" spans="1:7">
      <c r="A19" s="88" t="s">
        <v>589</v>
      </c>
      <c r="B19" s="82" t="s">
        <v>111</v>
      </c>
      <c r="C19" s="75">
        <f>商誉!D27</f>
        <v>0</v>
      </c>
      <c r="D19" s="75">
        <f>商誉!F27</f>
        <v>0</v>
      </c>
      <c r="E19" s="75">
        <f>商誉!G27</f>
        <v>0</v>
      </c>
      <c r="F19" s="75">
        <f t="shared" si="0"/>
        <v>0</v>
      </c>
      <c r="G19" s="90" t="str">
        <f t="shared" si="1"/>
        <v/>
      </c>
    </row>
    <row r="20" s="67" customFormat="1" ht="15.95" customHeight="1" spans="1:7">
      <c r="A20" s="88" t="s">
        <v>590</v>
      </c>
      <c r="B20" s="82" t="s">
        <v>113</v>
      </c>
      <c r="C20" s="75">
        <f>长期待摊费用!F27</f>
        <v>0</v>
      </c>
      <c r="D20" s="75">
        <f>长期待摊费用!H27</f>
        <v>0</v>
      </c>
      <c r="E20" s="75">
        <f>长期待摊费用!J27</f>
        <v>0</v>
      </c>
      <c r="F20" s="75">
        <f t="shared" si="0"/>
        <v>0</v>
      </c>
      <c r="G20" s="90" t="str">
        <f t="shared" si="1"/>
        <v/>
      </c>
    </row>
    <row r="21" s="67" customFormat="1" ht="15.95" customHeight="1" spans="1:7">
      <c r="A21" s="88" t="s">
        <v>591</v>
      </c>
      <c r="B21" s="82" t="s">
        <v>114</v>
      </c>
      <c r="C21" s="75">
        <f>递延所得税资产!D27</f>
        <v>0</v>
      </c>
      <c r="D21" s="75">
        <f>递延所得税资产!F27</f>
        <v>0</v>
      </c>
      <c r="E21" s="75">
        <f>递延所得税资产!G27</f>
        <v>0</v>
      </c>
      <c r="F21" s="75">
        <f t="shared" si="0"/>
        <v>0</v>
      </c>
      <c r="G21" s="90" t="str">
        <f t="shared" si="1"/>
        <v/>
      </c>
    </row>
    <row r="22" s="67" customFormat="1" ht="15.95" customHeight="1" spans="1:7">
      <c r="A22" s="88" t="s">
        <v>592</v>
      </c>
      <c r="B22" s="82" t="s">
        <v>115</v>
      </c>
      <c r="C22" s="75">
        <f>其他非流动资产!D27</f>
        <v>0</v>
      </c>
      <c r="D22" s="75">
        <f>其他非流动资产!F27</f>
        <v>0</v>
      </c>
      <c r="E22" s="75">
        <f>其他非流动资产!G27</f>
        <v>0</v>
      </c>
      <c r="F22" s="75">
        <f t="shared" si="0"/>
        <v>0</v>
      </c>
      <c r="G22" s="90" t="str">
        <f t="shared" si="1"/>
        <v/>
      </c>
    </row>
    <row r="23" s="67" customFormat="1" ht="15.95" customHeight="1" spans="1:7">
      <c r="A23" s="71"/>
      <c r="B23" s="82"/>
      <c r="C23" s="75"/>
      <c r="D23" s="75"/>
      <c r="E23" s="75"/>
      <c r="F23" s="75"/>
      <c r="G23" s="90"/>
    </row>
    <row r="24" s="67" customFormat="1" ht="15.95" customHeight="1" spans="1:7">
      <c r="A24" s="71"/>
      <c r="B24" s="82"/>
      <c r="C24" s="75"/>
      <c r="D24" s="75"/>
      <c r="E24" s="75"/>
      <c r="F24" s="75"/>
      <c r="G24" s="90"/>
    </row>
    <row r="25" s="67" customFormat="1" ht="15.95" customHeight="1" spans="1:7">
      <c r="A25" s="88"/>
      <c r="B25" s="88"/>
      <c r="C25" s="75"/>
      <c r="D25" s="75"/>
      <c r="E25" s="75"/>
      <c r="F25" s="75"/>
      <c r="G25" s="90"/>
    </row>
    <row r="26" s="67" customFormat="1" ht="15.95" customHeight="1" spans="1:7">
      <c r="A26" s="88"/>
      <c r="B26" s="88"/>
      <c r="C26" s="75"/>
      <c r="D26" s="75"/>
      <c r="E26" s="75"/>
      <c r="F26" s="75"/>
      <c r="G26" s="90"/>
    </row>
    <row r="27" s="67" customFormat="1" ht="15.95" customHeight="1" spans="1:7">
      <c r="A27" s="88" t="s">
        <v>593</v>
      </c>
      <c r="B27" s="71" t="s">
        <v>324</v>
      </c>
      <c r="C27" s="75" t="e">
        <f>SUM(C6:C26)</f>
        <v>#REF!</v>
      </c>
      <c r="D27" s="75" t="e">
        <f>SUM(D6:D26)</f>
        <v>#REF!</v>
      </c>
      <c r="E27" s="75" t="e">
        <f>SUM(E6:E26)</f>
        <v>#REF!</v>
      </c>
      <c r="F27" s="75" t="e">
        <f>SUM(F6:F26)</f>
        <v>#REF!</v>
      </c>
      <c r="G27" s="90" t="e">
        <f>IF(D27=0,"",F27/D27*100)</f>
        <v>#REF!</v>
      </c>
    </row>
    <row r="28" s="67" customFormat="1" ht="15.95" customHeight="1" spans="1:5">
      <c r="A28" s="79" t="str">
        <f>封面!D11&amp;封面!G11</f>
        <v>填表人：魏延辉</v>
      </c>
      <c r="E28" s="70" t="str">
        <f>"评估人员："&amp;封面!G22</f>
        <v>评估人员：</v>
      </c>
    </row>
    <row r="29" s="67" customFormat="1" ht="15.95" customHeight="1" spans="1:1">
      <c r="A29" s="79" t="str">
        <f>CONCATENATE(封面!D13,封面!F13,封面!G13,封面!H13,封面!I13,封面!J13,封面!K13)</f>
        <v>填表日期：2021年3月31日</v>
      </c>
    </row>
  </sheetData>
  <mergeCells count="2">
    <mergeCell ref="A2:G2"/>
    <mergeCell ref="A3:G3"/>
  </mergeCells>
  <hyperlinks>
    <hyperlink ref="A1" location="索引目录!C28" display="返回索引页"/>
    <hyperlink ref="B6" location="可供出售金融资产汇总!B1" display="可供出售金融资产"/>
    <hyperlink ref="B7" location="持有到期投资!B1" display="持有至到期投资"/>
    <hyperlink ref="B8" location="长期应收!B1" display="长期应收款"/>
    <hyperlink ref="B1" location="分类汇总!B20" display="返回"/>
    <hyperlink ref="B9" location="股权投资!B1" display="长期股权投资"/>
    <hyperlink ref="B10" location="投资性房地产!B1" display="投资性房地产"/>
    <hyperlink ref="B22" location="其他非流动资产!Print_Titles" display="其他非流动资产"/>
    <hyperlink ref="B21" location="递延所得税资产!Print_Area" display="递延所得税资产"/>
    <hyperlink ref="B20" location="长期待摊费用!Print_Area" display="长期待摊费用"/>
    <hyperlink ref="B19" location="商誉!Print_Area" display="商誉"/>
    <hyperlink ref="B18" location="开发支出!Print_Titles" display="开发支出"/>
    <hyperlink ref="B17" location="无形资产汇总!Print_Area" display="无形资产"/>
    <hyperlink ref="B16" location="油气资产!Print_Area" display="油气资产"/>
    <hyperlink ref="B15" location="生产性生物资产!Print_Area" display="生产性生物资产"/>
    <hyperlink ref="B14" location="固定资产清理!Print_Area" display="固定资产清理"/>
    <hyperlink ref="B13" location="工程物资!Print_Titles" display="工程物资"/>
    <hyperlink ref="B12" location="在建工程汇总!Print_Area" display="在建工程"/>
    <hyperlink ref="B11" location="固定资产汇总!A1" display="固定资产"/>
  </hyperlinks>
  <printOptions horizontalCentered="1"/>
  <pageMargins left="0.590551181102362" right="0.590551181102362" top="0.78740157480315" bottom="0.78740157480315" header="1.06299212598425" footer="0.590551181102362"/>
  <pageSetup paperSize="9" firstPageNumber="4294963191" fitToHeight="0" orientation="landscape" useFirstPageNumber="1"/>
  <headerFooter alignWithMargins="0">
    <oddHeader>&amp;R&amp;"-,常规"&amp;9表4
共&amp;N页第&amp;P页</oddHead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zoomScale="85" zoomScaleNormal="85" workbookViewId="0">
      <selection activeCell="B1" sqref="B1"/>
    </sheetView>
  </sheetViews>
  <sheetFormatPr defaultColWidth="9" defaultRowHeight="15.75" customHeight="1" outlineLevelCol="7"/>
  <cols>
    <col min="1" max="1" width="6.25" style="13" customWidth="1"/>
    <col min="2" max="2" width="28" style="13" customWidth="1"/>
    <col min="3" max="4" width="19.125" style="13" hidden="1" customWidth="1" outlineLevel="1"/>
    <col min="5" max="5" width="25" style="13" customWidth="1" collapsed="1"/>
    <col min="6" max="7" width="25" style="13" customWidth="1"/>
    <col min="8" max="8" width="12.375" style="13" customWidth="1"/>
    <col min="9" max="16384" width="9" style="13"/>
  </cols>
  <sheetData>
    <row r="1" spans="1:8">
      <c r="A1" s="14" t="s">
        <v>284</v>
      </c>
      <c r="B1" s="94" t="s">
        <v>361</v>
      </c>
      <c r="C1" s="16"/>
      <c r="D1" s="16"/>
      <c r="E1" s="16"/>
      <c r="F1" s="16"/>
      <c r="G1" s="16"/>
      <c r="H1" s="16"/>
    </row>
    <row r="2" s="11" customFormat="1" ht="30" customHeight="1" spans="1:8">
      <c r="A2" s="17" t="s">
        <v>594</v>
      </c>
      <c r="B2" s="18"/>
      <c r="C2" s="18"/>
      <c r="D2" s="18"/>
      <c r="E2" s="18"/>
      <c r="F2" s="18"/>
      <c r="G2" s="18"/>
      <c r="H2" s="18"/>
    </row>
    <row r="3" ht="14.1" customHeight="1" spans="1:8">
      <c r="A3" s="19" t="str">
        <f>CONCATENATE(封面!D9,封面!F9,封面!G9,封面!H9,封面!I9,封面!J9,封面!K9)</f>
        <v>评估基准日：2021年3月31日</v>
      </c>
      <c r="B3" s="19"/>
      <c r="C3" s="19"/>
      <c r="D3" s="19"/>
      <c r="E3" s="19"/>
      <c r="F3" s="19"/>
      <c r="G3" s="19"/>
      <c r="H3" s="19"/>
    </row>
    <row r="4" customHeight="1" spans="1:8">
      <c r="A4" s="20" t="str">
        <f>封面!D7&amp;封面!F7</f>
        <v>产权持有人：黑龙江省机场管理集团有限公司漠河机场分公司</v>
      </c>
      <c r="H4" s="50" t="s">
        <v>286</v>
      </c>
    </row>
    <row r="5" s="49" customFormat="1" customHeight="1" spans="1:8">
      <c r="A5" s="51" t="s">
        <v>419</v>
      </c>
      <c r="B5" s="51" t="s">
        <v>363</v>
      </c>
      <c r="C5" s="51" t="s">
        <v>364</v>
      </c>
      <c r="D5" s="51" t="s">
        <v>442</v>
      </c>
      <c r="E5" s="51" t="s">
        <v>366</v>
      </c>
      <c r="F5" s="51" t="s">
        <v>367</v>
      </c>
      <c r="G5" s="52" t="s">
        <v>368</v>
      </c>
      <c r="H5" s="51" t="s">
        <v>595</v>
      </c>
    </row>
    <row r="6" customHeight="1" spans="1:8">
      <c r="A6" s="51" t="s">
        <v>596</v>
      </c>
      <c r="B6" s="32" t="s">
        <v>597</v>
      </c>
      <c r="C6" s="26">
        <f>'可出售-股票'!I27</f>
        <v>0</v>
      </c>
      <c r="D6" s="26"/>
      <c r="E6" s="26">
        <f>'可出售-股票'!K27</f>
        <v>0</v>
      </c>
      <c r="F6" s="26">
        <f>'可出售-股票'!L27</f>
        <v>0</v>
      </c>
      <c r="G6" s="26">
        <f>F6-E6</f>
        <v>0</v>
      </c>
      <c r="H6" s="54" t="str">
        <f>IF(E6=0,"",G6/E6*100)</f>
        <v/>
      </c>
    </row>
    <row r="7" customHeight="1" spans="1:8">
      <c r="A7" s="51" t="s">
        <v>598</v>
      </c>
      <c r="B7" s="32" t="s">
        <v>599</v>
      </c>
      <c r="C7" s="26">
        <f>'可出售-债券'!H27</f>
        <v>0</v>
      </c>
      <c r="D7" s="26"/>
      <c r="E7" s="26">
        <f>'可出售-债券'!J27</f>
        <v>0</v>
      </c>
      <c r="F7" s="26">
        <f>'可出售-债券'!K27</f>
        <v>0</v>
      </c>
      <c r="G7" s="26">
        <f>F7-E7</f>
        <v>0</v>
      </c>
      <c r="H7" s="54" t="str">
        <f>IF(E7=0,"",G7/E7*100)</f>
        <v/>
      </c>
    </row>
    <row r="8" customHeight="1" spans="1:8">
      <c r="A8" s="51" t="s">
        <v>600</v>
      </c>
      <c r="B8" s="32" t="s">
        <v>601</v>
      </c>
      <c r="C8" s="26">
        <f>'可出售-其他'!H27</f>
        <v>0</v>
      </c>
      <c r="D8" s="26"/>
      <c r="E8" s="26">
        <f>'可出售-其他'!J27</f>
        <v>0</v>
      </c>
      <c r="F8" s="26">
        <f>'可出售-其他'!K27</f>
        <v>0</v>
      </c>
      <c r="G8" s="26">
        <f>F8-E8</f>
        <v>0</v>
      </c>
      <c r="H8" s="54" t="str">
        <f>IF(E8=0,"",G8/E8*100)</f>
        <v/>
      </c>
    </row>
    <row r="9" customHeight="1" spans="1:8">
      <c r="A9" s="23"/>
      <c r="B9" s="32"/>
      <c r="C9" s="26"/>
      <c r="D9" s="26"/>
      <c r="E9" s="26"/>
      <c r="F9" s="26"/>
      <c r="G9" s="26"/>
      <c r="H9" s="54"/>
    </row>
    <row r="10" customHeight="1" spans="1:8">
      <c r="A10" s="23"/>
      <c r="B10" s="32"/>
      <c r="C10" s="26"/>
      <c r="D10" s="26"/>
      <c r="E10" s="26"/>
      <c r="F10" s="26"/>
      <c r="G10" s="26"/>
      <c r="H10" s="54"/>
    </row>
    <row r="11" customHeight="1" spans="1:8">
      <c r="A11" s="23"/>
      <c r="B11" s="32"/>
      <c r="C11" s="26"/>
      <c r="D11" s="26"/>
      <c r="E11" s="26"/>
      <c r="F11" s="26"/>
      <c r="G11" s="26"/>
      <c r="H11" s="54"/>
    </row>
    <row r="12" customHeight="1" spans="1:8">
      <c r="A12" s="23"/>
      <c r="B12" s="32"/>
      <c r="C12" s="26"/>
      <c r="D12" s="26"/>
      <c r="E12" s="26"/>
      <c r="F12" s="26"/>
      <c r="G12" s="26"/>
      <c r="H12" s="54"/>
    </row>
    <row r="13" customHeight="1" spans="1:8">
      <c r="A13" s="23"/>
      <c r="B13" s="32"/>
      <c r="C13" s="26"/>
      <c r="D13" s="26"/>
      <c r="E13" s="26"/>
      <c r="F13" s="26"/>
      <c r="G13" s="26"/>
      <c r="H13" s="54"/>
    </row>
    <row r="14" customHeight="1" spans="1:8">
      <c r="A14" s="23"/>
      <c r="B14" s="32"/>
      <c r="C14" s="26"/>
      <c r="D14" s="26"/>
      <c r="E14" s="26"/>
      <c r="F14" s="26"/>
      <c r="G14" s="26"/>
      <c r="H14" s="54"/>
    </row>
    <row r="15" customHeight="1" spans="1:8">
      <c r="A15" s="23"/>
      <c r="B15" s="32"/>
      <c r="C15" s="26"/>
      <c r="D15" s="26"/>
      <c r="E15" s="26"/>
      <c r="F15" s="26"/>
      <c r="G15" s="26"/>
      <c r="H15" s="54"/>
    </row>
    <row r="16" customHeight="1" spans="1:8">
      <c r="A16" s="23"/>
      <c r="B16" s="32"/>
      <c r="C16" s="26"/>
      <c r="D16" s="26"/>
      <c r="E16" s="26"/>
      <c r="F16" s="26"/>
      <c r="G16" s="26"/>
      <c r="H16" s="54"/>
    </row>
    <row r="17" customHeight="1" spans="1:8">
      <c r="A17" s="23"/>
      <c r="B17" s="32"/>
      <c r="C17" s="26"/>
      <c r="D17" s="26"/>
      <c r="E17" s="26"/>
      <c r="F17" s="26"/>
      <c r="G17" s="26"/>
      <c r="H17" s="54"/>
    </row>
    <row r="18" customHeight="1" spans="1:8">
      <c r="A18" s="23"/>
      <c r="B18" s="32"/>
      <c r="C18" s="26"/>
      <c r="D18" s="26"/>
      <c r="E18" s="26"/>
      <c r="F18" s="26"/>
      <c r="G18" s="26"/>
      <c r="H18" s="54"/>
    </row>
    <row r="19" customHeight="1" spans="1:8">
      <c r="A19" s="23"/>
      <c r="B19" s="32"/>
      <c r="C19" s="26"/>
      <c r="D19" s="26"/>
      <c r="E19" s="26"/>
      <c r="F19" s="26"/>
      <c r="G19" s="26"/>
      <c r="H19" s="54"/>
    </row>
    <row r="20" customHeight="1" spans="1:8">
      <c r="A20" s="23"/>
      <c r="B20" s="32"/>
      <c r="C20" s="26"/>
      <c r="D20" s="26"/>
      <c r="E20" s="26"/>
      <c r="F20" s="26"/>
      <c r="G20" s="26"/>
      <c r="H20" s="54"/>
    </row>
    <row r="21" customHeight="1" spans="1:8">
      <c r="A21" s="23"/>
      <c r="B21" s="32"/>
      <c r="C21" s="26"/>
      <c r="D21" s="26"/>
      <c r="E21" s="26"/>
      <c r="F21" s="26"/>
      <c r="G21" s="26"/>
      <c r="H21" s="54"/>
    </row>
    <row r="22" customHeight="1" spans="1:8">
      <c r="A22" s="23"/>
      <c r="B22" s="32"/>
      <c r="C22" s="26"/>
      <c r="D22" s="26"/>
      <c r="E22" s="26"/>
      <c r="F22" s="26"/>
      <c r="G22" s="26"/>
      <c r="H22" s="54"/>
    </row>
    <row r="23" customHeight="1" spans="1:8">
      <c r="A23" s="23"/>
      <c r="B23" s="32"/>
      <c r="C23" s="26"/>
      <c r="D23" s="26"/>
      <c r="E23" s="26"/>
      <c r="F23" s="26"/>
      <c r="G23" s="26"/>
      <c r="H23" s="54"/>
    </row>
    <row r="24" customHeight="1" spans="1:8">
      <c r="A24" s="23"/>
      <c r="B24" s="32"/>
      <c r="C24" s="26"/>
      <c r="D24" s="26"/>
      <c r="E24" s="26"/>
      <c r="F24" s="26"/>
      <c r="G24" s="26"/>
      <c r="H24" s="54"/>
    </row>
    <row r="25" customHeight="1" spans="1:8">
      <c r="A25" s="51" t="s">
        <v>593</v>
      </c>
      <c r="B25" s="51" t="s">
        <v>602</v>
      </c>
      <c r="C25" s="26">
        <f>SUM(C6:C24)</f>
        <v>0</v>
      </c>
      <c r="D25" s="26"/>
      <c r="E25" s="26">
        <f>SUM(E6:E24)</f>
        <v>0</v>
      </c>
      <c r="F25" s="26">
        <f>SUM(F6:F24)</f>
        <v>0</v>
      </c>
      <c r="G25" s="26">
        <f>SUM(G6:G24)</f>
        <v>0</v>
      </c>
      <c r="H25" s="54" t="str">
        <f>IF(E25=0,"",G25/E25*100)</f>
        <v/>
      </c>
    </row>
    <row r="26" customHeight="1" spans="1:8">
      <c r="A26" s="51" t="s">
        <v>593</v>
      </c>
      <c r="B26" s="51" t="s">
        <v>603</v>
      </c>
      <c r="C26" s="26"/>
      <c r="D26" s="26"/>
      <c r="E26" s="26">
        <f>C26</f>
        <v>0</v>
      </c>
      <c r="F26" s="26">
        <v>0</v>
      </c>
      <c r="G26" s="26">
        <f>F26-E26</f>
        <v>0</v>
      </c>
      <c r="H26" s="54" t="str">
        <f>IF(E26=0,"",G26/E26*100)</f>
        <v/>
      </c>
    </row>
    <row r="27" customHeight="1" spans="1:8">
      <c r="A27" s="51" t="s">
        <v>593</v>
      </c>
      <c r="B27" s="51" t="s">
        <v>604</v>
      </c>
      <c r="C27" s="26">
        <f>C25-C26</f>
        <v>0</v>
      </c>
      <c r="D27" s="26"/>
      <c r="E27" s="26">
        <f>E25-E26</f>
        <v>0</v>
      </c>
      <c r="F27" s="26">
        <f>F25-F26</f>
        <v>0</v>
      </c>
      <c r="G27" s="26">
        <f>G25-G26</f>
        <v>0</v>
      </c>
      <c r="H27" s="54" t="str">
        <f>IF(E27=0,"",G27/E27*100)</f>
        <v/>
      </c>
    </row>
    <row r="28" customHeight="1" spans="1:6">
      <c r="A28" s="29" t="str">
        <f>封面!D11&amp;封面!G11</f>
        <v>填表人：魏延辉</v>
      </c>
      <c r="E28" s="20"/>
      <c r="F28" s="13" t="str">
        <f>"评估人员："&amp;封面!G22</f>
        <v>评估人员：</v>
      </c>
    </row>
    <row r="29" customHeight="1" spans="1:1">
      <c r="A29" s="29" t="str">
        <f>CONCATENATE(封面!D13,封面!F13,封面!G13,封面!H13,封面!I13,封面!J13,封面!K13)</f>
        <v>填表日期：2021年3月31日</v>
      </c>
    </row>
  </sheetData>
  <mergeCells count="2">
    <mergeCell ref="A2:H2"/>
    <mergeCell ref="A3:H3"/>
  </mergeCells>
  <hyperlinks>
    <hyperlink ref="A1" location="索引目录!D28" display="返回索引页"/>
    <hyperlink ref="B6" location="'可出售-股票'!B1" display="可供出售金融资产-股票投资"/>
    <hyperlink ref="B7" location="'可出售-债券'!B1" display="可供出售金融资产-债券投资"/>
    <hyperlink ref="B8" location="'可出售-其他'!B1" display="可供出售金融资产-其他投资"/>
    <hyperlink ref="B1" location="长期投资汇总!B6" display="返回"/>
  </hyperlinks>
  <printOptions horizontalCentered="1"/>
  <pageMargins left="0.354166666666667" right="0.354166666666667" top="0.786805555555556" bottom="0.786805555555556" header="1.05972222222222" footer="0.511111111111111"/>
  <pageSetup paperSize="9" firstPageNumber="4294963191" fitToHeight="0" orientation="landscape" useFirstPageNumber="1"/>
  <headerFooter alignWithMargins="0">
    <oddHeader>&amp;R&amp;"宋体,常规"&amp;10表&amp;"Times New Roman,常规"4-1
&amp;"宋体,常规"共&amp;"Times New Roman,常规"&amp;N&amp;"宋体,常规"页第&amp;"Times New Roman,常规"&amp;P&amp;"宋体,常规"页</oddHead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9"/>
  <sheetViews>
    <sheetView workbookViewId="0">
      <selection activeCell="A3" sqref="A3:N3"/>
    </sheetView>
  </sheetViews>
  <sheetFormatPr defaultColWidth="9" defaultRowHeight="15.75" customHeight="1"/>
  <cols>
    <col min="1" max="1" width="5.625" style="13" customWidth="1"/>
    <col min="2" max="2" width="17.75" style="13" customWidth="1"/>
    <col min="3" max="3" width="9" style="13"/>
    <col min="4" max="4" width="7.625" style="13" customWidth="1"/>
    <col min="5" max="5" width="7.75" style="13" customWidth="1"/>
    <col min="6" max="6" width="8.875" style="13" customWidth="1"/>
    <col min="7" max="7" width="9.5" style="13" customWidth="1"/>
    <col min="8" max="8" width="7.875" style="13" customWidth="1"/>
    <col min="9" max="10" width="13.125" style="13" hidden="1" customWidth="1" outlineLevel="1"/>
    <col min="11" max="11" width="14.875" style="13" customWidth="1" collapsed="1"/>
    <col min="12" max="12" width="14.375" style="13" customWidth="1"/>
    <col min="13" max="16384" width="9" style="13"/>
  </cols>
  <sheetData>
    <row r="1" ht="12.75" customHeight="1" spans="1:14">
      <c r="A1" s="14" t="s">
        <v>284</v>
      </c>
      <c r="B1" s="15" t="s">
        <v>361</v>
      </c>
      <c r="C1" s="16"/>
      <c r="D1" s="16"/>
      <c r="E1" s="16"/>
      <c r="F1" s="16"/>
      <c r="G1" s="16"/>
      <c r="H1" s="16"/>
      <c r="I1" s="16"/>
      <c r="J1" s="16"/>
      <c r="K1" s="16"/>
      <c r="L1" s="16"/>
      <c r="M1" s="16"/>
      <c r="N1" s="16"/>
    </row>
    <row r="2" s="11" customFormat="1" ht="30" customHeight="1" spans="1:14">
      <c r="A2" s="17" t="s">
        <v>605</v>
      </c>
      <c r="B2" s="18"/>
      <c r="C2" s="18"/>
      <c r="D2" s="18"/>
      <c r="E2" s="18"/>
      <c r="F2" s="18"/>
      <c r="G2" s="18"/>
      <c r="H2" s="18"/>
      <c r="I2" s="18"/>
      <c r="J2" s="18"/>
      <c r="K2" s="18"/>
      <c r="L2" s="18"/>
      <c r="M2" s="18"/>
      <c r="N2" s="18"/>
    </row>
    <row r="3" ht="14.1" customHeight="1" spans="1:14">
      <c r="A3" s="19" t="str">
        <f>CONCATENATE(封面!D9,封面!F9,封面!G9,封面!H9,封面!I9,封面!J9,封面!K9)</f>
        <v>评估基准日：2021年3月31日</v>
      </c>
      <c r="B3" s="19"/>
      <c r="C3" s="19"/>
      <c r="D3" s="19"/>
      <c r="E3" s="19"/>
      <c r="F3" s="19"/>
      <c r="G3" s="19"/>
      <c r="H3" s="19"/>
      <c r="I3" s="30"/>
      <c r="J3" s="30"/>
      <c r="K3" s="30"/>
      <c r="L3" s="30"/>
      <c r="M3" s="30"/>
      <c r="N3" s="30"/>
    </row>
    <row r="4" customHeight="1" spans="1:14">
      <c r="A4" s="20" t="str">
        <f>封面!D7&amp;封面!F7</f>
        <v>产权持有人：黑龙江省机场管理集团有限公司漠河机场分公司</v>
      </c>
      <c r="N4" s="31" t="s">
        <v>286</v>
      </c>
    </row>
    <row r="5" s="12" customFormat="1" ht="27" customHeight="1" spans="1:14">
      <c r="A5" s="21" t="s">
        <v>351</v>
      </c>
      <c r="B5" s="21" t="s">
        <v>461</v>
      </c>
      <c r="C5" s="21" t="s">
        <v>606</v>
      </c>
      <c r="D5" s="21" t="s">
        <v>463</v>
      </c>
      <c r="E5" s="21" t="s">
        <v>464</v>
      </c>
      <c r="F5" s="21" t="s">
        <v>607</v>
      </c>
      <c r="G5" s="22" t="s">
        <v>608</v>
      </c>
      <c r="H5" s="22" t="s">
        <v>609</v>
      </c>
      <c r="I5" s="22" t="s">
        <v>364</v>
      </c>
      <c r="J5" s="22" t="s">
        <v>442</v>
      </c>
      <c r="K5" s="21" t="s">
        <v>366</v>
      </c>
      <c r="L5" s="21" t="s">
        <v>367</v>
      </c>
      <c r="M5" s="21" t="s">
        <v>387</v>
      </c>
      <c r="N5" s="21" t="s">
        <v>450</v>
      </c>
    </row>
    <row r="6" customHeight="1" spans="1:14">
      <c r="A6" s="23"/>
      <c r="B6" s="24"/>
      <c r="C6" s="23"/>
      <c r="D6" s="25"/>
      <c r="E6" s="23"/>
      <c r="F6" s="23"/>
      <c r="G6" s="26"/>
      <c r="H6" s="26"/>
      <c r="I6" s="26"/>
      <c r="J6" s="26"/>
      <c r="K6" s="26"/>
      <c r="L6" s="26"/>
      <c r="M6" s="26" t="str">
        <f>IF(K6=0,"",(L6-K6)/K6*100)</f>
        <v/>
      </c>
      <c r="N6" s="32"/>
    </row>
    <row r="7" customHeight="1" spans="1:14">
      <c r="A7" s="23"/>
      <c r="B7" s="24"/>
      <c r="C7" s="23"/>
      <c r="D7" s="25"/>
      <c r="E7" s="23"/>
      <c r="F7" s="23"/>
      <c r="G7" s="26"/>
      <c r="H7" s="26"/>
      <c r="I7" s="26"/>
      <c r="J7" s="26"/>
      <c r="K7" s="26"/>
      <c r="L7" s="26"/>
      <c r="M7" s="26" t="str">
        <f t="shared" ref="M7:M27" si="0">IF(K7=0,"",(L7-K7)/K7*100)</f>
        <v/>
      </c>
      <c r="N7" s="32"/>
    </row>
    <row r="8" customHeight="1" spans="1:14">
      <c r="A8" s="23"/>
      <c r="B8" s="24"/>
      <c r="C8" s="23"/>
      <c r="D8" s="25"/>
      <c r="E8" s="23"/>
      <c r="F8" s="23"/>
      <c r="G8" s="26"/>
      <c r="H8" s="26"/>
      <c r="I8" s="26"/>
      <c r="J8" s="26"/>
      <c r="K8" s="26"/>
      <c r="L8" s="26"/>
      <c r="M8" s="26" t="str">
        <f t="shared" si="0"/>
        <v/>
      </c>
      <c r="N8" s="32"/>
    </row>
    <row r="9" customHeight="1" spans="1:14">
      <c r="A9" s="23"/>
      <c r="B9" s="24"/>
      <c r="C9" s="23"/>
      <c r="D9" s="25"/>
      <c r="E9" s="23"/>
      <c r="F9" s="23"/>
      <c r="G9" s="26"/>
      <c r="H9" s="26"/>
      <c r="I9" s="26"/>
      <c r="J9" s="26"/>
      <c r="K9" s="26"/>
      <c r="L9" s="26"/>
      <c r="M9" s="26" t="str">
        <f t="shared" si="0"/>
        <v/>
      </c>
      <c r="N9" s="32"/>
    </row>
    <row r="10" customHeight="1" spans="1:14">
      <c r="A10" s="23"/>
      <c r="B10" s="24"/>
      <c r="C10" s="23"/>
      <c r="D10" s="25"/>
      <c r="E10" s="23"/>
      <c r="F10" s="23"/>
      <c r="G10" s="26"/>
      <c r="H10" s="26"/>
      <c r="I10" s="26"/>
      <c r="J10" s="26"/>
      <c r="K10" s="26"/>
      <c r="L10" s="26"/>
      <c r="M10" s="26" t="str">
        <f t="shared" si="0"/>
        <v/>
      </c>
      <c r="N10" s="32"/>
    </row>
    <row r="11" customHeight="1" spans="1:14">
      <c r="A11" s="23"/>
      <c r="B11" s="24"/>
      <c r="C11" s="23"/>
      <c r="D11" s="25"/>
      <c r="E11" s="23"/>
      <c r="F11" s="23"/>
      <c r="G11" s="26"/>
      <c r="H11" s="26"/>
      <c r="I11" s="26"/>
      <c r="J11" s="26"/>
      <c r="K11" s="26"/>
      <c r="L11" s="26"/>
      <c r="M11" s="26" t="str">
        <f t="shared" si="0"/>
        <v/>
      </c>
      <c r="N11" s="32"/>
    </row>
    <row r="12" customHeight="1" spans="1:14">
      <c r="A12" s="23"/>
      <c r="B12" s="24"/>
      <c r="C12" s="23"/>
      <c r="D12" s="25"/>
      <c r="E12" s="23"/>
      <c r="F12" s="23"/>
      <c r="G12" s="26"/>
      <c r="H12" s="26"/>
      <c r="I12" s="26"/>
      <c r="J12" s="26"/>
      <c r="K12" s="26"/>
      <c r="L12" s="26"/>
      <c r="M12" s="26" t="str">
        <f t="shared" si="0"/>
        <v/>
      </c>
      <c r="N12" s="32"/>
    </row>
    <row r="13" customHeight="1" spans="1:14">
      <c r="A13" s="23"/>
      <c r="B13" s="24"/>
      <c r="C13" s="23"/>
      <c r="D13" s="25"/>
      <c r="E13" s="23"/>
      <c r="F13" s="23"/>
      <c r="G13" s="26"/>
      <c r="H13" s="26"/>
      <c r="I13" s="26"/>
      <c r="J13" s="26"/>
      <c r="K13" s="26"/>
      <c r="L13" s="26"/>
      <c r="M13" s="26" t="str">
        <f t="shared" si="0"/>
        <v/>
      </c>
      <c r="N13" s="32"/>
    </row>
    <row r="14" customHeight="1" spans="1:14">
      <c r="A14" s="23"/>
      <c r="B14" s="24"/>
      <c r="C14" s="23"/>
      <c r="D14" s="25"/>
      <c r="E14" s="23"/>
      <c r="F14" s="23"/>
      <c r="G14" s="26"/>
      <c r="H14" s="26"/>
      <c r="I14" s="26"/>
      <c r="J14" s="26"/>
      <c r="K14" s="26"/>
      <c r="L14" s="26"/>
      <c r="M14" s="26" t="str">
        <f t="shared" si="0"/>
        <v/>
      </c>
      <c r="N14" s="32"/>
    </row>
    <row r="15" customHeight="1" spans="1:14">
      <c r="A15" s="23"/>
      <c r="B15" s="24"/>
      <c r="C15" s="23"/>
      <c r="D15" s="25"/>
      <c r="E15" s="23"/>
      <c r="F15" s="23"/>
      <c r="G15" s="26"/>
      <c r="H15" s="26"/>
      <c r="I15" s="26"/>
      <c r="J15" s="26"/>
      <c r="K15" s="26"/>
      <c r="L15" s="26"/>
      <c r="M15" s="26" t="str">
        <f t="shared" si="0"/>
        <v/>
      </c>
      <c r="N15" s="32"/>
    </row>
    <row r="16" customHeight="1" spans="1:14">
      <c r="A16" s="23"/>
      <c r="B16" s="24"/>
      <c r="C16" s="23"/>
      <c r="D16" s="25"/>
      <c r="E16" s="23"/>
      <c r="F16" s="23"/>
      <c r="G16" s="26"/>
      <c r="H16" s="26"/>
      <c r="I16" s="26"/>
      <c r="J16" s="26"/>
      <c r="K16" s="26"/>
      <c r="L16" s="26"/>
      <c r="M16" s="26" t="str">
        <f t="shared" si="0"/>
        <v/>
      </c>
      <c r="N16" s="32"/>
    </row>
    <row r="17" customHeight="1" spans="1:14">
      <c r="A17" s="23"/>
      <c r="B17" s="24"/>
      <c r="C17" s="23"/>
      <c r="D17" s="25"/>
      <c r="E17" s="23"/>
      <c r="F17" s="23"/>
      <c r="G17" s="26"/>
      <c r="H17" s="26"/>
      <c r="I17" s="26"/>
      <c r="J17" s="26"/>
      <c r="K17" s="26"/>
      <c r="L17" s="26"/>
      <c r="M17" s="26" t="str">
        <f t="shared" si="0"/>
        <v/>
      </c>
      <c r="N17" s="32"/>
    </row>
    <row r="18" customHeight="1" spans="1:14">
      <c r="A18" s="23"/>
      <c r="B18" s="24"/>
      <c r="C18" s="23"/>
      <c r="D18" s="25"/>
      <c r="E18" s="23"/>
      <c r="F18" s="23"/>
      <c r="G18" s="26"/>
      <c r="H18" s="26"/>
      <c r="I18" s="26"/>
      <c r="J18" s="26"/>
      <c r="K18" s="26"/>
      <c r="L18" s="26"/>
      <c r="M18" s="26" t="str">
        <f t="shared" si="0"/>
        <v/>
      </c>
      <c r="N18" s="32"/>
    </row>
    <row r="19" customHeight="1" spans="1:14">
      <c r="A19" s="23"/>
      <c r="B19" s="24"/>
      <c r="C19" s="23"/>
      <c r="D19" s="25"/>
      <c r="E19" s="23"/>
      <c r="F19" s="23"/>
      <c r="G19" s="26"/>
      <c r="H19" s="26"/>
      <c r="I19" s="26"/>
      <c r="J19" s="26"/>
      <c r="K19" s="26"/>
      <c r="L19" s="26"/>
      <c r="M19" s="26" t="str">
        <f t="shared" si="0"/>
        <v/>
      </c>
      <c r="N19" s="32"/>
    </row>
    <row r="20" customHeight="1" spans="1:14">
      <c r="A20" s="23"/>
      <c r="B20" s="24"/>
      <c r="C20" s="23"/>
      <c r="D20" s="25"/>
      <c r="E20" s="23"/>
      <c r="F20" s="23"/>
      <c r="G20" s="26"/>
      <c r="H20" s="26"/>
      <c r="I20" s="26"/>
      <c r="J20" s="26"/>
      <c r="K20" s="26"/>
      <c r="L20" s="26"/>
      <c r="M20" s="26" t="str">
        <f t="shared" si="0"/>
        <v/>
      </c>
      <c r="N20" s="32"/>
    </row>
    <row r="21" customHeight="1" spans="1:14">
      <c r="A21" s="23"/>
      <c r="B21" s="24"/>
      <c r="C21" s="23"/>
      <c r="D21" s="25"/>
      <c r="E21" s="23"/>
      <c r="F21" s="23"/>
      <c r="G21" s="26"/>
      <c r="H21" s="26"/>
      <c r="I21" s="26"/>
      <c r="J21" s="26"/>
      <c r="K21" s="26"/>
      <c r="L21" s="26"/>
      <c r="M21" s="26" t="str">
        <f t="shared" si="0"/>
        <v/>
      </c>
      <c r="N21" s="32"/>
    </row>
    <row r="22" customHeight="1" spans="1:14">
      <c r="A22" s="23"/>
      <c r="B22" s="24"/>
      <c r="C22" s="23"/>
      <c r="D22" s="25"/>
      <c r="E22" s="23"/>
      <c r="F22" s="23"/>
      <c r="G22" s="26"/>
      <c r="H22" s="26"/>
      <c r="I22" s="26"/>
      <c r="J22" s="26"/>
      <c r="K22" s="26"/>
      <c r="L22" s="26"/>
      <c r="M22" s="26" t="str">
        <f t="shared" si="0"/>
        <v/>
      </c>
      <c r="N22" s="32"/>
    </row>
    <row r="23" customHeight="1" spans="1:14">
      <c r="A23" s="23"/>
      <c r="B23" s="24"/>
      <c r="C23" s="23"/>
      <c r="D23" s="25"/>
      <c r="E23" s="23"/>
      <c r="F23" s="23"/>
      <c r="G23" s="26"/>
      <c r="H23" s="26"/>
      <c r="I23" s="26"/>
      <c r="J23" s="26"/>
      <c r="K23" s="26"/>
      <c r="L23" s="26"/>
      <c r="M23" s="26" t="str">
        <f t="shared" si="0"/>
        <v/>
      </c>
      <c r="N23" s="32"/>
    </row>
    <row r="24" customHeight="1" spans="1:14">
      <c r="A24" s="23"/>
      <c r="B24" s="24"/>
      <c r="C24" s="23"/>
      <c r="D24" s="25"/>
      <c r="E24" s="23"/>
      <c r="F24" s="23"/>
      <c r="G24" s="26"/>
      <c r="H24" s="26"/>
      <c r="I24" s="26"/>
      <c r="J24" s="26"/>
      <c r="K24" s="26"/>
      <c r="L24" s="26"/>
      <c r="M24" s="26" t="str">
        <f t="shared" si="0"/>
        <v/>
      </c>
      <c r="N24" s="32"/>
    </row>
    <row r="25" customHeight="1" spans="1:14">
      <c r="A25" s="23"/>
      <c r="B25" s="24"/>
      <c r="C25" s="23"/>
      <c r="D25" s="25"/>
      <c r="E25" s="23"/>
      <c r="F25" s="23"/>
      <c r="G25" s="26"/>
      <c r="H25" s="26"/>
      <c r="I25" s="26"/>
      <c r="J25" s="26"/>
      <c r="K25" s="26"/>
      <c r="L25" s="26"/>
      <c r="M25" s="26" t="str">
        <f t="shared" si="0"/>
        <v/>
      </c>
      <c r="N25" s="32"/>
    </row>
    <row r="26" customHeight="1" spans="1:14">
      <c r="A26" s="23"/>
      <c r="B26" s="24"/>
      <c r="C26" s="23"/>
      <c r="D26" s="25"/>
      <c r="E26" s="23"/>
      <c r="F26" s="23"/>
      <c r="G26" s="26"/>
      <c r="H26" s="26"/>
      <c r="I26" s="26"/>
      <c r="J26" s="26"/>
      <c r="K26" s="26"/>
      <c r="L26" s="26"/>
      <c r="M26" s="26"/>
      <c r="N26" s="32"/>
    </row>
    <row r="27" customHeight="1" spans="1:14">
      <c r="A27" s="27" t="s">
        <v>482</v>
      </c>
      <c r="B27" s="45"/>
      <c r="C27" s="23"/>
      <c r="D27" s="25"/>
      <c r="E27" s="23"/>
      <c r="F27" s="23"/>
      <c r="G27" s="26"/>
      <c r="H27" s="26"/>
      <c r="I27" s="26">
        <f>SUM(I6:I26)</f>
        <v>0</v>
      </c>
      <c r="J27" s="26"/>
      <c r="K27" s="26">
        <f>SUM(K6:K26)</f>
        <v>0</v>
      </c>
      <c r="L27" s="26">
        <f>SUM(L6:L26)</f>
        <v>0</v>
      </c>
      <c r="M27" s="26" t="str">
        <f t="shared" si="0"/>
        <v/>
      </c>
      <c r="N27" s="32"/>
    </row>
    <row r="28" customHeight="1" spans="1:11">
      <c r="A28" s="29" t="str">
        <f>封面!D11&amp;封面!G11</f>
        <v>填表人：魏延辉</v>
      </c>
      <c r="K28" s="20" t="str">
        <f>"评估人员："&amp;封面!G22</f>
        <v>评估人员：</v>
      </c>
    </row>
    <row r="29" customHeight="1" spans="1:1">
      <c r="A29" s="29" t="str">
        <f>CONCATENATE(封面!D13,封面!F13,封面!G13,封面!H13,封面!I13,封面!J13,封面!K13)</f>
        <v>填表日期：2021年3月31日</v>
      </c>
    </row>
  </sheetData>
  <mergeCells count="3">
    <mergeCell ref="A2:N2"/>
    <mergeCell ref="A3:N3"/>
    <mergeCell ref="A27:B27"/>
  </mergeCells>
  <hyperlinks>
    <hyperlink ref="A1" location="索引目录!E28" display="返回索引页"/>
    <hyperlink ref="B1" location="可供出售金融资产汇总!B6" display="返回"/>
  </hyperlinks>
  <printOptions horizontalCentered="1"/>
  <pageMargins left="0.354166666666667" right="0.354166666666667" top="0.786805555555556" bottom="0.786805555555556" header="1.02986111111111" footer="0.511111111111111"/>
  <pageSetup paperSize="9" firstPageNumber="4294963191" fitToHeight="0" orientation="landscape" useFirstPageNumber="1"/>
  <headerFooter alignWithMargins="0">
    <oddHeader>&amp;R&amp;"宋体,常规"&amp;10表&amp;"Times New Roman,常规"4-1-1
&amp;"宋体,常规"共&amp;"Times New Roman,常规"&amp;N&amp;"宋体,常规"页第&amp;"Times New Roman,常规"&amp;P&amp;"宋体,常规"页</oddHeader>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9"/>
  <sheetViews>
    <sheetView workbookViewId="0">
      <selection activeCell="A3" sqref="A3:M3"/>
    </sheetView>
  </sheetViews>
  <sheetFormatPr defaultColWidth="9" defaultRowHeight="15.75" customHeight="1"/>
  <cols>
    <col min="1" max="1" width="4.375" style="13" customWidth="1"/>
    <col min="2" max="2" width="18.375" style="13" customWidth="1"/>
    <col min="3" max="3" width="9.5" style="13" customWidth="1"/>
    <col min="4" max="4" width="7.875" style="13" customWidth="1"/>
    <col min="5" max="5" width="9" style="13"/>
    <col min="6" max="6" width="9.375" style="13" customWidth="1"/>
    <col min="7" max="7" width="11.125" style="13" customWidth="1"/>
    <col min="8" max="9" width="15.375" style="13" hidden="1" customWidth="1" outlineLevel="1"/>
    <col min="10" max="10" width="15.375" style="13" customWidth="1" collapsed="1"/>
    <col min="11" max="11" width="15" style="13" customWidth="1"/>
    <col min="12" max="12" width="11.125" style="13" customWidth="1"/>
    <col min="13" max="13" width="10.625" style="13" customWidth="1"/>
    <col min="14" max="16384" width="9" style="13"/>
  </cols>
  <sheetData>
    <row r="1" spans="1:13">
      <c r="A1" s="14" t="s">
        <v>284</v>
      </c>
      <c r="B1" s="15" t="s">
        <v>361</v>
      </c>
      <c r="C1" s="16"/>
      <c r="D1" s="16"/>
      <c r="E1" s="16"/>
      <c r="F1" s="16"/>
      <c r="G1" s="16"/>
      <c r="H1" s="16"/>
      <c r="I1" s="16"/>
      <c r="J1" s="16"/>
      <c r="K1" s="16"/>
      <c r="L1" s="16"/>
      <c r="M1" s="16"/>
    </row>
    <row r="2" s="11" customFormat="1" ht="30" customHeight="1" spans="1:13">
      <c r="A2" s="17" t="s">
        <v>610</v>
      </c>
      <c r="B2" s="18"/>
      <c r="C2" s="18"/>
      <c r="D2" s="18"/>
      <c r="E2" s="18"/>
      <c r="F2" s="18"/>
      <c r="G2" s="18"/>
      <c r="H2" s="18"/>
      <c r="I2" s="18"/>
      <c r="J2" s="18"/>
      <c r="K2" s="18"/>
      <c r="L2" s="18"/>
      <c r="M2" s="18"/>
    </row>
    <row r="3" ht="14.1" customHeight="1" spans="1:14">
      <c r="A3" s="19" t="str">
        <f>CONCATENATE(封面!D9,封面!F9,封面!G9,封面!H9,封面!I9,封面!J9,封面!K9)</f>
        <v>评估基准日：2021年3月31日</v>
      </c>
      <c r="B3" s="19"/>
      <c r="C3" s="19"/>
      <c r="D3" s="19"/>
      <c r="E3" s="19"/>
      <c r="F3" s="19"/>
      <c r="G3" s="19"/>
      <c r="H3" s="19"/>
      <c r="I3" s="19"/>
      <c r="J3" s="30"/>
      <c r="K3" s="30"/>
      <c r="L3" s="30"/>
      <c r="M3" s="30"/>
      <c r="N3" s="30"/>
    </row>
    <row r="4" customHeight="1" spans="1:13">
      <c r="A4" s="20" t="str">
        <f>封面!D7&amp;封面!F7</f>
        <v>产权持有人：黑龙江省机场管理集团有限公司漠河机场分公司</v>
      </c>
      <c r="M4" s="31" t="s">
        <v>286</v>
      </c>
    </row>
    <row r="5" s="12" customFormat="1" customHeight="1" spans="1:13">
      <c r="A5" s="21" t="s">
        <v>351</v>
      </c>
      <c r="B5" s="21" t="s">
        <v>461</v>
      </c>
      <c r="C5" s="21" t="s">
        <v>611</v>
      </c>
      <c r="D5" s="21" t="s">
        <v>470</v>
      </c>
      <c r="E5" s="21" t="s">
        <v>612</v>
      </c>
      <c r="F5" s="21" t="s">
        <v>471</v>
      </c>
      <c r="G5" s="21" t="s">
        <v>613</v>
      </c>
      <c r="H5" s="22" t="s">
        <v>364</v>
      </c>
      <c r="I5" s="22" t="s">
        <v>442</v>
      </c>
      <c r="J5" s="21" t="s">
        <v>366</v>
      </c>
      <c r="K5" s="21" t="s">
        <v>367</v>
      </c>
      <c r="L5" s="21" t="s">
        <v>387</v>
      </c>
      <c r="M5" s="21" t="s">
        <v>450</v>
      </c>
    </row>
    <row r="6" customHeight="1" spans="1:13">
      <c r="A6" s="23"/>
      <c r="B6" s="24"/>
      <c r="C6" s="23"/>
      <c r="D6" s="25"/>
      <c r="E6" s="25"/>
      <c r="F6" s="23"/>
      <c r="G6" s="23"/>
      <c r="H6" s="26"/>
      <c r="I6" s="26"/>
      <c r="J6" s="26"/>
      <c r="K6" s="26"/>
      <c r="L6" s="26" t="str">
        <f t="shared" ref="L6:L25" si="0">IF(J6=0,"",(K6-J6)/J6*100)</f>
        <v/>
      </c>
      <c r="M6" s="32"/>
    </row>
    <row r="7" customHeight="1" spans="1:13">
      <c r="A7" s="23"/>
      <c r="B7" s="24"/>
      <c r="C7" s="23"/>
      <c r="D7" s="25"/>
      <c r="E7" s="25"/>
      <c r="F7" s="23"/>
      <c r="G7" s="23"/>
      <c r="H7" s="26"/>
      <c r="I7" s="26"/>
      <c r="J7" s="26"/>
      <c r="K7" s="26"/>
      <c r="L7" s="26" t="str">
        <f t="shared" si="0"/>
        <v/>
      </c>
      <c r="M7" s="32"/>
    </row>
    <row r="8" customHeight="1" spans="1:13">
      <c r="A8" s="23"/>
      <c r="B8" s="24"/>
      <c r="C8" s="23"/>
      <c r="D8" s="25"/>
      <c r="E8" s="25"/>
      <c r="F8" s="23"/>
      <c r="G8" s="23"/>
      <c r="H8" s="26"/>
      <c r="I8" s="26"/>
      <c r="J8" s="26"/>
      <c r="K8" s="26"/>
      <c r="L8" s="26" t="str">
        <f t="shared" si="0"/>
        <v/>
      </c>
      <c r="M8" s="32"/>
    </row>
    <row r="9" customHeight="1" spans="1:13">
      <c r="A9" s="23"/>
      <c r="B9" s="24"/>
      <c r="C9" s="23"/>
      <c r="D9" s="25"/>
      <c r="E9" s="25"/>
      <c r="F9" s="23"/>
      <c r="G9" s="23"/>
      <c r="H9" s="26"/>
      <c r="I9" s="26"/>
      <c r="J9" s="26"/>
      <c r="K9" s="26"/>
      <c r="L9" s="26" t="str">
        <f t="shared" si="0"/>
        <v/>
      </c>
      <c r="M9" s="32"/>
    </row>
    <row r="10" customHeight="1" spans="1:13">
      <c r="A10" s="23"/>
      <c r="B10" s="24"/>
      <c r="C10" s="23"/>
      <c r="D10" s="25"/>
      <c r="E10" s="25"/>
      <c r="F10" s="23"/>
      <c r="G10" s="23"/>
      <c r="H10" s="26"/>
      <c r="I10" s="26"/>
      <c r="J10" s="26"/>
      <c r="K10" s="26"/>
      <c r="L10" s="26" t="str">
        <f t="shared" si="0"/>
        <v/>
      </c>
      <c r="M10" s="32"/>
    </row>
    <row r="11" customHeight="1" spans="1:13">
      <c r="A11" s="23"/>
      <c r="B11" s="24"/>
      <c r="C11" s="23"/>
      <c r="D11" s="25"/>
      <c r="E11" s="25"/>
      <c r="F11" s="23"/>
      <c r="G11" s="23"/>
      <c r="H11" s="26"/>
      <c r="I11" s="26"/>
      <c r="J11" s="26"/>
      <c r="K11" s="26"/>
      <c r="L11" s="26" t="str">
        <f t="shared" si="0"/>
        <v/>
      </c>
      <c r="M11" s="32"/>
    </row>
    <row r="12" customHeight="1" spans="1:13">
      <c r="A12" s="23"/>
      <c r="B12" s="24"/>
      <c r="C12" s="23"/>
      <c r="D12" s="25"/>
      <c r="E12" s="25"/>
      <c r="F12" s="23"/>
      <c r="G12" s="23"/>
      <c r="H12" s="26"/>
      <c r="I12" s="26"/>
      <c r="J12" s="26"/>
      <c r="K12" s="26"/>
      <c r="L12" s="26" t="str">
        <f t="shared" si="0"/>
        <v/>
      </c>
      <c r="M12" s="32"/>
    </row>
    <row r="13" customHeight="1" spans="1:13">
      <c r="A13" s="23"/>
      <c r="B13" s="24"/>
      <c r="C13" s="23"/>
      <c r="D13" s="25"/>
      <c r="E13" s="25"/>
      <c r="F13" s="23"/>
      <c r="G13" s="23"/>
      <c r="H13" s="26"/>
      <c r="I13" s="26"/>
      <c r="J13" s="26"/>
      <c r="K13" s="26"/>
      <c r="L13" s="26" t="str">
        <f t="shared" si="0"/>
        <v/>
      </c>
      <c r="M13" s="32"/>
    </row>
    <row r="14" customHeight="1" spans="1:13">
      <c r="A14" s="23"/>
      <c r="B14" s="24"/>
      <c r="C14" s="23"/>
      <c r="D14" s="25"/>
      <c r="E14" s="25"/>
      <c r="F14" s="23"/>
      <c r="G14" s="23"/>
      <c r="H14" s="26"/>
      <c r="I14" s="26"/>
      <c r="J14" s="26"/>
      <c r="K14" s="26"/>
      <c r="L14" s="26" t="str">
        <f t="shared" si="0"/>
        <v/>
      </c>
      <c r="M14" s="32"/>
    </row>
    <row r="15" customHeight="1" spans="1:13">
      <c r="A15" s="23"/>
      <c r="B15" s="24"/>
      <c r="C15" s="23"/>
      <c r="D15" s="25"/>
      <c r="E15" s="25"/>
      <c r="F15" s="23"/>
      <c r="G15" s="23"/>
      <c r="H15" s="26"/>
      <c r="I15" s="26"/>
      <c r="J15" s="26"/>
      <c r="K15" s="26"/>
      <c r="L15" s="26" t="str">
        <f t="shared" si="0"/>
        <v/>
      </c>
      <c r="M15" s="32"/>
    </row>
    <row r="16" customHeight="1" spans="1:13">
      <c r="A16" s="23"/>
      <c r="B16" s="24"/>
      <c r="C16" s="23"/>
      <c r="D16" s="25"/>
      <c r="E16" s="25"/>
      <c r="F16" s="23"/>
      <c r="G16" s="23"/>
      <c r="H16" s="26"/>
      <c r="I16" s="26"/>
      <c r="J16" s="26"/>
      <c r="K16" s="26"/>
      <c r="L16" s="26" t="str">
        <f t="shared" si="0"/>
        <v/>
      </c>
      <c r="M16" s="32"/>
    </row>
    <row r="17" customHeight="1" spans="1:13">
      <c r="A17" s="23"/>
      <c r="B17" s="24"/>
      <c r="C17" s="23"/>
      <c r="D17" s="25"/>
      <c r="E17" s="25"/>
      <c r="F17" s="23"/>
      <c r="G17" s="23"/>
      <c r="H17" s="26"/>
      <c r="I17" s="26"/>
      <c r="J17" s="26"/>
      <c r="K17" s="26"/>
      <c r="L17" s="26" t="str">
        <f t="shared" si="0"/>
        <v/>
      </c>
      <c r="M17" s="32"/>
    </row>
    <row r="18" customHeight="1" spans="1:13">
      <c r="A18" s="23"/>
      <c r="B18" s="24"/>
      <c r="C18" s="23"/>
      <c r="D18" s="25"/>
      <c r="E18" s="25"/>
      <c r="F18" s="23"/>
      <c r="G18" s="23"/>
      <c r="H18" s="26"/>
      <c r="I18" s="26"/>
      <c r="J18" s="26"/>
      <c r="K18" s="26"/>
      <c r="L18" s="26" t="str">
        <f t="shared" si="0"/>
        <v/>
      </c>
      <c r="M18" s="32"/>
    </row>
    <row r="19" customHeight="1" spans="1:13">
      <c r="A19" s="23"/>
      <c r="B19" s="24"/>
      <c r="C19" s="23"/>
      <c r="D19" s="25"/>
      <c r="E19" s="25"/>
      <c r="F19" s="23"/>
      <c r="G19" s="23"/>
      <c r="H19" s="26"/>
      <c r="I19" s="26"/>
      <c r="J19" s="26"/>
      <c r="K19" s="26"/>
      <c r="L19" s="26" t="str">
        <f t="shared" si="0"/>
        <v/>
      </c>
      <c r="M19" s="32"/>
    </row>
    <row r="20" customHeight="1" spans="1:13">
      <c r="A20" s="23"/>
      <c r="B20" s="24"/>
      <c r="C20" s="23"/>
      <c r="D20" s="25"/>
      <c r="E20" s="25"/>
      <c r="F20" s="23"/>
      <c r="G20" s="23"/>
      <c r="H20" s="26"/>
      <c r="I20" s="26"/>
      <c r="J20" s="26"/>
      <c r="K20" s="26"/>
      <c r="L20" s="26" t="str">
        <f t="shared" si="0"/>
        <v/>
      </c>
      <c r="M20" s="32"/>
    </row>
    <row r="21" customHeight="1" spans="1:13">
      <c r="A21" s="23"/>
      <c r="B21" s="24"/>
      <c r="C21" s="23"/>
      <c r="D21" s="25"/>
      <c r="E21" s="25"/>
      <c r="F21" s="23"/>
      <c r="G21" s="23"/>
      <c r="H21" s="26"/>
      <c r="I21" s="26"/>
      <c r="J21" s="26"/>
      <c r="K21" s="26"/>
      <c r="L21" s="26" t="str">
        <f t="shared" si="0"/>
        <v/>
      </c>
      <c r="M21" s="32"/>
    </row>
    <row r="22" customHeight="1" spans="1:13">
      <c r="A22" s="23"/>
      <c r="B22" s="24"/>
      <c r="C22" s="23"/>
      <c r="D22" s="25"/>
      <c r="E22" s="25"/>
      <c r="F22" s="23"/>
      <c r="G22" s="23"/>
      <c r="H22" s="26"/>
      <c r="I22" s="26"/>
      <c r="J22" s="26"/>
      <c r="K22" s="26"/>
      <c r="L22" s="26" t="str">
        <f t="shared" si="0"/>
        <v/>
      </c>
      <c r="M22" s="32"/>
    </row>
    <row r="23" customHeight="1" spans="1:13">
      <c r="A23" s="23"/>
      <c r="B23" s="24"/>
      <c r="C23" s="23"/>
      <c r="D23" s="25"/>
      <c r="E23" s="25"/>
      <c r="F23" s="23"/>
      <c r="G23" s="23"/>
      <c r="H23" s="26"/>
      <c r="I23" s="26"/>
      <c r="J23" s="26"/>
      <c r="K23" s="26"/>
      <c r="L23" s="26" t="str">
        <f t="shared" si="0"/>
        <v/>
      </c>
      <c r="M23" s="32"/>
    </row>
    <row r="24" customHeight="1" spans="1:13">
      <c r="A24" s="23"/>
      <c r="B24" s="24"/>
      <c r="C24" s="23"/>
      <c r="D24" s="25"/>
      <c r="E24" s="25"/>
      <c r="F24" s="23"/>
      <c r="G24" s="23"/>
      <c r="H24" s="26"/>
      <c r="I24" s="26"/>
      <c r="J24" s="26"/>
      <c r="K24" s="26"/>
      <c r="L24" s="26" t="str">
        <f t="shared" si="0"/>
        <v/>
      </c>
      <c r="M24" s="32"/>
    </row>
    <row r="25" customHeight="1" spans="1:13">
      <c r="A25" s="23"/>
      <c r="B25" s="24"/>
      <c r="C25" s="23"/>
      <c r="D25" s="25"/>
      <c r="E25" s="25"/>
      <c r="F25" s="23"/>
      <c r="G25" s="23"/>
      <c r="H25" s="26"/>
      <c r="I25" s="26"/>
      <c r="J25" s="26"/>
      <c r="K25" s="26"/>
      <c r="L25" s="26" t="str">
        <f t="shared" si="0"/>
        <v/>
      </c>
      <c r="M25" s="32"/>
    </row>
    <row r="26" customHeight="1" spans="1:13">
      <c r="A26" s="23"/>
      <c r="B26" s="24"/>
      <c r="C26" s="23"/>
      <c r="D26" s="25"/>
      <c r="E26" s="25"/>
      <c r="F26" s="23"/>
      <c r="G26" s="23"/>
      <c r="H26" s="26"/>
      <c r="I26" s="26"/>
      <c r="J26" s="26"/>
      <c r="K26" s="26"/>
      <c r="L26" s="26"/>
      <c r="M26" s="32"/>
    </row>
    <row r="27" customHeight="1" spans="1:13">
      <c r="A27" s="27" t="s">
        <v>482</v>
      </c>
      <c r="B27" s="45"/>
      <c r="C27" s="23"/>
      <c r="D27" s="25"/>
      <c r="E27" s="25"/>
      <c r="F27" s="23"/>
      <c r="G27" s="23"/>
      <c r="H27" s="26">
        <f>SUM(H6:H26)</f>
        <v>0</v>
      </c>
      <c r="I27" s="26"/>
      <c r="J27" s="26">
        <f>SUM(J6:J26)</f>
        <v>0</v>
      </c>
      <c r="K27" s="26">
        <f>SUM(K6:K26)</f>
        <v>0</v>
      </c>
      <c r="L27" s="26" t="str">
        <f>IF(J27=0,"",(K27-J27)/J27*100)</f>
        <v/>
      </c>
      <c r="M27" s="32"/>
    </row>
    <row r="28" customHeight="1" spans="1:10">
      <c r="A28" s="29" t="str">
        <f>封面!D11&amp;封面!G11</f>
        <v>填表人：魏延辉</v>
      </c>
      <c r="J28" s="20" t="str">
        <f>"评估人员："&amp;封面!G22</f>
        <v>评估人员：</v>
      </c>
    </row>
    <row r="29" customHeight="1" spans="1:1">
      <c r="A29" s="29" t="str">
        <f>CONCATENATE(封面!D13,封面!F13,封面!G13,封面!H13,封面!I13,封面!J13,封面!K13)</f>
        <v>填表日期：2021年3月31日</v>
      </c>
    </row>
  </sheetData>
  <mergeCells count="3">
    <mergeCell ref="A2:M2"/>
    <mergeCell ref="A3:M3"/>
    <mergeCell ref="A27:B27"/>
  </mergeCells>
  <hyperlinks>
    <hyperlink ref="A1" location="索引目录!E29" display="返回索引页"/>
    <hyperlink ref="B1" location="可供出售金融资产汇总!B7"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Roman,常规"4-1-2
&amp;"宋体,常规"共&amp;"Times New Roman,常规"&amp;N&amp;"宋体,常规"页第&amp;"Times New Roman,常规"&amp;P&amp;"宋体,常规"页</oddHead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9"/>
  <sheetViews>
    <sheetView workbookViewId="0">
      <selection activeCell="A3" sqref="A3:M3"/>
    </sheetView>
  </sheetViews>
  <sheetFormatPr defaultColWidth="9" defaultRowHeight="15.75" customHeight="1"/>
  <cols>
    <col min="1" max="1" width="5.625" style="13" customWidth="1"/>
    <col min="2" max="2" width="19.875" style="13" customWidth="1"/>
    <col min="3" max="3" width="14.75" style="13" customWidth="1"/>
    <col min="4" max="4" width="8.375" style="13" customWidth="1"/>
    <col min="5" max="5" width="7.75" style="13" customWidth="1"/>
    <col min="6" max="6" width="6.625" style="13" customWidth="1"/>
    <col min="7" max="7" width="11.375" style="13" customWidth="1"/>
    <col min="8" max="9" width="13.125" style="13" hidden="1" customWidth="1" outlineLevel="1"/>
    <col min="10" max="10" width="14.875" style="13" customWidth="1" collapsed="1"/>
    <col min="11" max="11" width="14.375" style="13" customWidth="1"/>
    <col min="12" max="16384" width="9" style="13"/>
  </cols>
  <sheetData>
    <row r="1" ht="12.75" customHeight="1" spans="1:13">
      <c r="A1" s="14" t="s">
        <v>284</v>
      </c>
      <c r="B1" s="15" t="s">
        <v>361</v>
      </c>
      <c r="C1" s="16"/>
      <c r="D1" s="16"/>
      <c r="E1" s="16"/>
      <c r="F1" s="16"/>
      <c r="G1" s="16"/>
      <c r="H1" s="16"/>
      <c r="I1" s="16"/>
      <c r="J1" s="16"/>
      <c r="K1" s="16"/>
      <c r="L1" s="16"/>
      <c r="M1" s="16"/>
    </row>
    <row r="2" s="11" customFormat="1" ht="30" customHeight="1" spans="1:13">
      <c r="A2" s="17" t="s">
        <v>614</v>
      </c>
      <c r="B2" s="18"/>
      <c r="C2" s="18"/>
      <c r="D2" s="18"/>
      <c r="E2" s="18"/>
      <c r="F2" s="18"/>
      <c r="G2" s="18"/>
      <c r="H2" s="18"/>
      <c r="I2" s="18"/>
      <c r="J2" s="18"/>
      <c r="K2" s="18"/>
      <c r="L2" s="18"/>
      <c r="M2" s="18"/>
    </row>
    <row r="3" ht="14.1" customHeight="1" spans="1:13">
      <c r="A3" s="19" t="str">
        <f>CONCATENATE(封面!D9,封面!F9,封面!G9,封面!H9,封面!I9,封面!J9,封面!K9)</f>
        <v>评估基准日：2021年3月31日</v>
      </c>
      <c r="B3" s="19"/>
      <c r="C3" s="19"/>
      <c r="D3" s="19"/>
      <c r="E3" s="19"/>
      <c r="F3" s="19"/>
      <c r="G3" s="19"/>
      <c r="H3" s="30"/>
      <c r="I3" s="30"/>
      <c r="J3" s="30"/>
      <c r="K3" s="30"/>
      <c r="L3" s="30"/>
      <c r="M3" s="30"/>
    </row>
    <row r="4" customHeight="1" spans="1:13">
      <c r="A4" s="20" t="str">
        <f>封面!D7&amp;封面!F7</f>
        <v>产权持有人：黑龙江省机场管理集团有限公司漠河机场分公司</v>
      </c>
      <c r="M4" s="31" t="s">
        <v>286</v>
      </c>
    </row>
    <row r="5" s="12" customFormat="1" ht="27" customHeight="1" spans="1:13">
      <c r="A5" s="21" t="s">
        <v>351</v>
      </c>
      <c r="B5" s="21" t="s">
        <v>461</v>
      </c>
      <c r="C5" s="21" t="s">
        <v>615</v>
      </c>
      <c r="D5" s="21" t="s">
        <v>463</v>
      </c>
      <c r="E5" s="21" t="s">
        <v>616</v>
      </c>
      <c r="F5" s="22" t="s">
        <v>608</v>
      </c>
      <c r="G5" s="22" t="s">
        <v>465</v>
      </c>
      <c r="H5" s="22" t="s">
        <v>364</v>
      </c>
      <c r="I5" s="22" t="s">
        <v>442</v>
      </c>
      <c r="J5" s="21" t="s">
        <v>366</v>
      </c>
      <c r="K5" s="21" t="s">
        <v>367</v>
      </c>
      <c r="L5" s="21" t="s">
        <v>387</v>
      </c>
      <c r="M5" s="21" t="s">
        <v>450</v>
      </c>
    </row>
    <row r="6" customHeight="1" spans="1:13">
      <c r="A6" s="23"/>
      <c r="B6" s="24"/>
      <c r="C6" s="23"/>
      <c r="D6" s="25"/>
      <c r="E6" s="23"/>
      <c r="F6" s="26"/>
      <c r="G6" s="26"/>
      <c r="H6" s="26"/>
      <c r="I6" s="26"/>
      <c r="J6" s="26"/>
      <c r="K6" s="26"/>
      <c r="L6" s="26" t="str">
        <f t="shared" ref="L6:L25" si="0">IF(J6=0,"",(K6-J6)/J6*100)</f>
        <v/>
      </c>
      <c r="M6" s="32"/>
    </row>
    <row r="7" customHeight="1" spans="1:13">
      <c r="A7" s="23"/>
      <c r="B7" s="24"/>
      <c r="C7" s="23"/>
      <c r="D7" s="25"/>
      <c r="E7" s="23"/>
      <c r="F7" s="26"/>
      <c r="G7" s="26"/>
      <c r="H7" s="26"/>
      <c r="I7" s="26"/>
      <c r="J7" s="26"/>
      <c r="K7" s="26"/>
      <c r="L7" s="26" t="str">
        <f t="shared" si="0"/>
        <v/>
      </c>
      <c r="M7" s="32"/>
    </row>
    <row r="8" customHeight="1" spans="1:13">
      <c r="A8" s="23"/>
      <c r="B8" s="24"/>
      <c r="C8" s="23"/>
      <c r="D8" s="25"/>
      <c r="E8" s="23"/>
      <c r="F8" s="26"/>
      <c r="G8" s="26"/>
      <c r="H8" s="26"/>
      <c r="I8" s="26"/>
      <c r="J8" s="26"/>
      <c r="K8" s="26"/>
      <c r="L8" s="26" t="str">
        <f t="shared" si="0"/>
        <v/>
      </c>
      <c r="M8" s="32"/>
    </row>
    <row r="9" customHeight="1" spans="1:13">
      <c r="A9" s="23"/>
      <c r="B9" s="24"/>
      <c r="C9" s="23"/>
      <c r="D9" s="25"/>
      <c r="E9" s="23"/>
      <c r="F9" s="26"/>
      <c r="G9" s="26"/>
      <c r="H9" s="26"/>
      <c r="I9" s="26"/>
      <c r="J9" s="26"/>
      <c r="K9" s="26"/>
      <c r="L9" s="26" t="str">
        <f t="shared" si="0"/>
        <v/>
      </c>
      <c r="M9" s="32"/>
    </row>
    <row r="10" customHeight="1" spans="1:13">
      <c r="A10" s="23"/>
      <c r="B10" s="24"/>
      <c r="C10" s="23"/>
      <c r="D10" s="25"/>
      <c r="E10" s="23"/>
      <c r="F10" s="26"/>
      <c r="G10" s="26"/>
      <c r="H10" s="26"/>
      <c r="I10" s="26"/>
      <c r="J10" s="26"/>
      <c r="K10" s="26"/>
      <c r="L10" s="26" t="str">
        <f t="shared" si="0"/>
        <v/>
      </c>
      <c r="M10" s="32"/>
    </row>
    <row r="11" customHeight="1" spans="1:13">
      <c r="A11" s="23"/>
      <c r="B11" s="24"/>
      <c r="C11" s="23"/>
      <c r="D11" s="25"/>
      <c r="E11" s="23"/>
      <c r="F11" s="26"/>
      <c r="G11" s="26"/>
      <c r="H11" s="26"/>
      <c r="I11" s="26"/>
      <c r="J11" s="26"/>
      <c r="K11" s="26"/>
      <c r="L11" s="26" t="str">
        <f t="shared" si="0"/>
        <v/>
      </c>
      <c r="M11" s="32"/>
    </row>
    <row r="12" customHeight="1" spans="1:13">
      <c r="A12" s="23"/>
      <c r="B12" s="24"/>
      <c r="C12" s="23"/>
      <c r="D12" s="25"/>
      <c r="E12" s="23"/>
      <c r="F12" s="26"/>
      <c r="G12" s="26"/>
      <c r="H12" s="26"/>
      <c r="I12" s="26"/>
      <c r="J12" s="26"/>
      <c r="K12" s="26"/>
      <c r="L12" s="26" t="str">
        <f t="shared" si="0"/>
        <v/>
      </c>
      <c r="M12" s="32"/>
    </row>
    <row r="13" customHeight="1" spans="1:13">
      <c r="A13" s="23"/>
      <c r="B13" s="24"/>
      <c r="C13" s="23"/>
      <c r="D13" s="25"/>
      <c r="E13" s="23"/>
      <c r="F13" s="26"/>
      <c r="G13" s="26"/>
      <c r="H13" s="26"/>
      <c r="I13" s="26"/>
      <c r="J13" s="26"/>
      <c r="K13" s="26"/>
      <c r="L13" s="26" t="str">
        <f t="shared" si="0"/>
        <v/>
      </c>
      <c r="M13" s="32"/>
    </row>
    <row r="14" customHeight="1" spans="1:13">
      <c r="A14" s="23"/>
      <c r="B14" s="24"/>
      <c r="C14" s="23"/>
      <c r="D14" s="25"/>
      <c r="E14" s="23"/>
      <c r="F14" s="26"/>
      <c r="G14" s="26"/>
      <c r="H14" s="26"/>
      <c r="I14" s="26"/>
      <c r="J14" s="26"/>
      <c r="K14" s="26"/>
      <c r="L14" s="26" t="str">
        <f t="shared" si="0"/>
        <v/>
      </c>
      <c r="M14" s="32"/>
    </row>
    <row r="15" customHeight="1" spans="1:13">
      <c r="A15" s="23"/>
      <c r="B15" s="24"/>
      <c r="C15" s="23"/>
      <c r="D15" s="25"/>
      <c r="E15" s="23"/>
      <c r="F15" s="26"/>
      <c r="G15" s="26"/>
      <c r="H15" s="26"/>
      <c r="I15" s="26"/>
      <c r="J15" s="26"/>
      <c r="K15" s="26"/>
      <c r="L15" s="26" t="str">
        <f t="shared" si="0"/>
        <v/>
      </c>
      <c r="M15" s="32"/>
    </row>
    <row r="16" customHeight="1" spans="1:13">
      <c r="A16" s="23"/>
      <c r="B16" s="24"/>
      <c r="C16" s="23"/>
      <c r="D16" s="25"/>
      <c r="E16" s="23"/>
      <c r="F16" s="26"/>
      <c r="G16" s="26"/>
      <c r="H16" s="26"/>
      <c r="I16" s="26"/>
      <c r="J16" s="26"/>
      <c r="K16" s="26"/>
      <c r="L16" s="26" t="str">
        <f t="shared" si="0"/>
        <v/>
      </c>
      <c r="M16" s="32"/>
    </row>
    <row r="17" customHeight="1" spans="1:13">
      <c r="A17" s="23"/>
      <c r="B17" s="24"/>
      <c r="C17" s="23"/>
      <c r="D17" s="25"/>
      <c r="E17" s="23"/>
      <c r="F17" s="26"/>
      <c r="G17" s="26"/>
      <c r="H17" s="26"/>
      <c r="I17" s="26"/>
      <c r="J17" s="26"/>
      <c r="K17" s="26"/>
      <c r="L17" s="26" t="str">
        <f t="shared" si="0"/>
        <v/>
      </c>
      <c r="M17" s="32"/>
    </row>
    <row r="18" customHeight="1" spans="1:13">
      <c r="A18" s="23"/>
      <c r="B18" s="24"/>
      <c r="C18" s="23"/>
      <c r="D18" s="25"/>
      <c r="E18" s="23"/>
      <c r="F18" s="26"/>
      <c r="G18" s="26"/>
      <c r="H18" s="26"/>
      <c r="I18" s="26"/>
      <c r="J18" s="26"/>
      <c r="K18" s="26"/>
      <c r="L18" s="26" t="str">
        <f t="shared" si="0"/>
        <v/>
      </c>
      <c r="M18" s="32"/>
    </row>
    <row r="19" customHeight="1" spans="1:13">
      <c r="A19" s="23"/>
      <c r="B19" s="24"/>
      <c r="C19" s="23"/>
      <c r="D19" s="25"/>
      <c r="E19" s="23"/>
      <c r="F19" s="26"/>
      <c r="G19" s="26"/>
      <c r="H19" s="26"/>
      <c r="I19" s="26"/>
      <c r="J19" s="26"/>
      <c r="K19" s="26"/>
      <c r="L19" s="26" t="str">
        <f t="shared" si="0"/>
        <v/>
      </c>
      <c r="M19" s="32"/>
    </row>
    <row r="20" customHeight="1" spans="1:13">
      <c r="A20" s="23"/>
      <c r="B20" s="24"/>
      <c r="C20" s="23"/>
      <c r="D20" s="25"/>
      <c r="E20" s="23"/>
      <c r="F20" s="26"/>
      <c r="G20" s="26"/>
      <c r="H20" s="26"/>
      <c r="I20" s="26"/>
      <c r="J20" s="26"/>
      <c r="K20" s="26"/>
      <c r="L20" s="26" t="str">
        <f t="shared" si="0"/>
        <v/>
      </c>
      <c r="M20" s="32"/>
    </row>
    <row r="21" customHeight="1" spans="1:13">
      <c r="A21" s="23"/>
      <c r="B21" s="24"/>
      <c r="C21" s="23"/>
      <c r="D21" s="25"/>
      <c r="E21" s="23"/>
      <c r="F21" s="26"/>
      <c r="G21" s="26"/>
      <c r="H21" s="26"/>
      <c r="I21" s="26"/>
      <c r="J21" s="26"/>
      <c r="K21" s="26"/>
      <c r="L21" s="26" t="str">
        <f t="shared" si="0"/>
        <v/>
      </c>
      <c r="M21" s="32"/>
    </row>
    <row r="22" customHeight="1" spans="1:13">
      <c r="A22" s="23"/>
      <c r="B22" s="24"/>
      <c r="C22" s="23"/>
      <c r="D22" s="25"/>
      <c r="E22" s="23"/>
      <c r="F22" s="26"/>
      <c r="G22" s="26"/>
      <c r="H22" s="26"/>
      <c r="I22" s="26"/>
      <c r="J22" s="26"/>
      <c r="K22" s="26"/>
      <c r="L22" s="26" t="str">
        <f t="shared" si="0"/>
        <v/>
      </c>
      <c r="M22" s="32"/>
    </row>
    <row r="23" customHeight="1" spans="1:13">
      <c r="A23" s="23"/>
      <c r="B23" s="24"/>
      <c r="C23" s="23"/>
      <c r="D23" s="25"/>
      <c r="E23" s="23"/>
      <c r="F23" s="26"/>
      <c r="G23" s="26"/>
      <c r="H23" s="26"/>
      <c r="I23" s="26"/>
      <c r="J23" s="26"/>
      <c r="K23" s="26"/>
      <c r="L23" s="26" t="str">
        <f t="shared" si="0"/>
        <v/>
      </c>
      <c r="M23" s="32"/>
    </row>
    <row r="24" customHeight="1" spans="1:13">
      <c r="A24" s="23"/>
      <c r="B24" s="24"/>
      <c r="C24" s="23"/>
      <c r="D24" s="25"/>
      <c r="E24" s="23"/>
      <c r="F24" s="26"/>
      <c r="G24" s="26"/>
      <c r="H24" s="26"/>
      <c r="I24" s="26"/>
      <c r="J24" s="26"/>
      <c r="K24" s="26"/>
      <c r="L24" s="26" t="str">
        <f t="shared" si="0"/>
        <v/>
      </c>
      <c r="M24" s="32"/>
    </row>
    <row r="25" customHeight="1" spans="1:13">
      <c r="A25" s="23"/>
      <c r="B25" s="24"/>
      <c r="C25" s="23"/>
      <c r="D25" s="25"/>
      <c r="E25" s="23"/>
      <c r="F25" s="26"/>
      <c r="G25" s="26"/>
      <c r="H25" s="26"/>
      <c r="I25" s="26"/>
      <c r="J25" s="26"/>
      <c r="K25" s="26"/>
      <c r="L25" s="26" t="str">
        <f t="shared" si="0"/>
        <v/>
      </c>
      <c r="M25" s="32"/>
    </row>
    <row r="26" customHeight="1" spans="1:13">
      <c r="A26" s="23"/>
      <c r="B26" s="24"/>
      <c r="C26" s="23"/>
      <c r="D26" s="25"/>
      <c r="E26" s="23"/>
      <c r="F26" s="26"/>
      <c r="G26" s="26"/>
      <c r="H26" s="26"/>
      <c r="I26" s="26"/>
      <c r="J26" s="26"/>
      <c r="K26" s="26"/>
      <c r="L26" s="26"/>
      <c r="M26" s="32"/>
    </row>
    <row r="27" customHeight="1" spans="1:13">
      <c r="A27" s="27" t="s">
        <v>482</v>
      </c>
      <c r="B27" s="45"/>
      <c r="C27" s="23"/>
      <c r="D27" s="25"/>
      <c r="E27" s="23"/>
      <c r="F27" s="26"/>
      <c r="G27" s="26"/>
      <c r="H27" s="26">
        <f>SUM(H6:H26)</f>
        <v>0</v>
      </c>
      <c r="I27" s="26"/>
      <c r="J27" s="26">
        <f>SUM(J6:J26)</f>
        <v>0</v>
      </c>
      <c r="K27" s="26">
        <f>SUM(K6:K26)</f>
        <v>0</v>
      </c>
      <c r="L27" s="26" t="str">
        <f>IF(J27=0,"",(K27-J27)/J27*100)</f>
        <v/>
      </c>
      <c r="M27" s="32"/>
    </row>
    <row r="28" customHeight="1" spans="1:10">
      <c r="A28" s="29" t="str">
        <f>封面!D11&amp;封面!G11</f>
        <v>填表人：魏延辉</v>
      </c>
      <c r="J28" s="20" t="str">
        <f>"评估人员："&amp;封面!G22</f>
        <v>评估人员：</v>
      </c>
    </row>
    <row r="29" customHeight="1" spans="1:1">
      <c r="A29" s="29" t="str">
        <f>CONCATENATE(封面!D13,封面!F13,封面!G13,封面!H13,封面!I13,封面!J13,封面!K13)</f>
        <v>填表日期：2021年3月31日</v>
      </c>
    </row>
  </sheetData>
  <mergeCells count="3">
    <mergeCell ref="A2:M2"/>
    <mergeCell ref="A3:M3"/>
    <mergeCell ref="A27:B27"/>
  </mergeCells>
  <hyperlinks>
    <hyperlink ref="A1" location="索引目录!E30" display="返回索引页"/>
    <hyperlink ref="B1" location="可供出售金融资产汇总!B8" display="返回"/>
  </hyperlinks>
  <printOptions horizontalCentered="1"/>
  <pageMargins left="0.354166666666667" right="0.354166666666667" top="0.786805555555556" bottom="0.786805555555556" header="1.02986111111111" footer="0.511111111111111"/>
  <pageSetup paperSize="9" firstPageNumber="4294963191" fitToHeight="0" orientation="landscape" useFirstPageNumber="1"/>
  <headerFooter alignWithMargins="0">
    <oddHeader>&amp;R&amp;"宋体,常规"&amp;10表&amp;"Times New Roman,常规"4-1-3
&amp;"宋体,常规"共&amp;"Times New Roman,常规"&amp;N&amp;"宋体,常规"页第&amp;"Times New Roman,常规"&amp;P&amp;"宋体,常规"页</oddHeader>
  </headerFooter>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9"/>
  <sheetViews>
    <sheetView workbookViewId="0">
      <selection activeCell="A3" sqref="A3:M3"/>
    </sheetView>
  </sheetViews>
  <sheetFormatPr defaultColWidth="9" defaultRowHeight="15.75" customHeight="1"/>
  <cols>
    <col min="1" max="1" width="4.375" style="13" customWidth="1"/>
    <col min="2" max="2" width="20.625" style="13" customWidth="1"/>
    <col min="3" max="3" width="8.5" style="13" customWidth="1"/>
    <col min="4" max="4" width="7.875" style="13" customWidth="1"/>
    <col min="5" max="5" width="9" style="13"/>
    <col min="6" max="7" width="9.375" style="13" customWidth="1"/>
    <col min="8" max="9" width="13.125" style="13" hidden="1" customWidth="1" outlineLevel="1"/>
    <col min="10" max="10" width="15" style="13" customWidth="1" collapsed="1"/>
    <col min="11" max="11" width="15" style="13" customWidth="1"/>
    <col min="12" max="12" width="11.125" style="13" customWidth="1"/>
    <col min="13" max="13" width="10.625" style="13" customWidth="1"/>
    <col min="14" max="16384" width="9" style="13"/>
  </cols>
  <sheetData>
    <row r="1" spans="1:13">
      <c r="A1" s="14" t="s">
        <v>284</v>
      </c>
      <c r="B1" s="15" t="s">
        <v>361</v>
      </c>
      <c r="C1" s="16"/>
      <c r="D1" s="16"/>
      <c r="E1" s="16"/>
      <c r="F1" s="16"/>
      <c r="G1" s="16"/>
      <c r="H1" s="16"/>
      <c r="I1" s="16"/>
      <c r="J1" s="16"/>
      <c r="K1" s="16"/>
      <c r="L1" s="16"/>
      <c r="M1" s="16"/>
    </row>
    <row r="2" s="11" customFormat="1" ht="30" customHeight="1" spans="1:13">
      <c r="A2" s="17" t="s">
        <v>617</v>
      </c>
      <c r="B2" s="18"/>
      <c r="C2" s="18"/>
      <c r="D2" s="18"/>
      <c r="E2" s="18"/>
      <c r="F2" s="18"/>
      <c r="G2" s="18"/>
      <c r="H2" s="18"/>
      <c r="I2" s="18"/>
      <c r="J2" s="18"/>
      <c r="K2" s="18"/>
      <c r="L2" s="18"/>
      <c r="M2" s="18"/>
    </row>
    <row r="3" ht="14.1" customHeight="1" spans="1:14">
      <c r="A3" s="19" t="str">
        <f>CONCATENATE(封面!D9,封面!F9,封面!G9,封面!H9,封面!I9,封面!J9,封面!K9)</f>
        <v>评估基准日：2021年3月31日</v>
      </c>
      <c r="B3" s="19"/>
      <c r="C3" s="19"/>
      <c r="D3" s="19"/>
      <c r="E3" s="19"/>
      <c r="F3" s="19"/>
      <c r="G3" s="19"/>
      <c r="H3" s="19"/>
      <c r="I3" s="19"/>
      <c r="J3" s="30"/>
      <c r="K3" s="30"/>
      <c r="L3" s="30"/>
      <c r="M3" s="30"/>
      <c r="N3" s="30"/>
    </row>
    <row r="4" customHeight="1" spans="1:13">
      <c r="A4" s="20" t="str">
        <f>封面!D7&amp;封面!F7</f>
        <v>产权持有人：黑龙江省机场管理集团有限公司漠河机场分公司</v>
      </c>
      <c r="M4" s="31" t="s">
        <v>286</v>
      </c>
    </row>
    <row r="5" s="12" customFormat="1" customHeight="1" spans="1:13">
      <c r="A5" s="21" t="s">
        <v>351</v>
      </c>
      <c r="B5" s="21" t="s">
        <v>461</v>
      </c>
      <c r="C5" s="21" t="s">
        <v>618</v>
      </c>
      <c r="D5" s="21" t="s">
        <v>463</v>
      </c>
      <c r="E5" s="21" t="s">
        <v>612</v>
      </c>
      <c r="F5" s="21" t="s">
        <v>471</v>
      </c>
      <c r="G5" s="21" t="s">
        <v>619</v>
      </c>
      <c r="H5" s="22" t="s">
        <v>364</v>
      </c>
      <c r="I5" s="22" t="s">
        <v>442</v>
      </c>
      <c r="J5" s="21" t="s">
        <v>366</v>
      </c>
      <c r="K5" s="21" t="s">
        <v>367</v>
      </c>
      <c r="L5" s="21" t="s">
        <v>387</v>
      </c>
      <c r="M5" s="21" t="s">
        <v>450</v>
      </c>
    </row>
    <row r="6" customHeight="1" spans="1:13">
      <c r="A6" s="23"/>
      <c r="B6" s="24"/>
      <c r="C6" s="23"/>
      <c r="D6" s="25"/>
      <c r="E6" s="25"/>
      <c r="F6" s="23"/>
      <c r="G6" s="23"/>
      <c r="H6" s="26"/>
      <c r="I6" s="26"/>
      <c r="J6" s="26"/>
      <c r="K6" s="26"/>
      <c r="L6" s="26" t="str">
        <f t="shared" ref="L6:L27" si="0">IF(J6=0,"",(K6-J6)/J6*100)</f>
        <v/>
      </c>
      <c r="M6" s="32"/>
    </row>
    <row r="7" customHeight="1" spans="1:13">
      <c r="A7" s="23"/>
      <c r="B7" s="24"/>
      <c r="C7" s="23"/>
      <c r="D7" s="25"/>
      <c r="E7" s="25"/>
      <c r="F7" s="23"/>
      <c r="G7" s="23"/>
      <c r="H7" s="26"/>
      <c r="I7" s="26"/>
      <c r="J7" s="26"/>
      <c r="K7" s="26"/>
      <c r="L7" s="26" t="str">
        <f t="shared" si="0"/>
        <v/>
      </c>
      <c r="M7" s="32"/>
    </row>
    <row r="8" customHeight="1" spans="1:13">
      <c r="A8" s="23"/>
      <c r="B8" s="24"/>
      <c r="C8" s="23"/>
      <c r="D8" s="25"/>
      <c r="E8" s="25"/>
      <c r="F8" s="23"/>
      <c r="G8" s="23"/>
      <c r="H8" s="26"/>
      <c r="I8" s="26"/>
      <c r="J8" s="26"/>
      <c r="K8" s="26"/>
      <c r="L8" s="26" t="str">
        <f t="shared" si="0"/>
        <v/>
      </c>
      <c r="M8" s="32"/>
    </row>
    <row r="9" customHeight="1" spans="1:13">
      <c r="A9" s="23"/>
      <c r="B9" s="24"/>
      <c r="C9" s="23"/>
      <c r="D9" s="25"/>
      <c r="E9" s="25"/>
      <c r="F9" s="23"/>
      <c r="G9" s="23"/>
      <c r="H9" s="26"/>
      <c r="I9" s="26"/>
      <c r="J9" s="26"/>
      <c r="K9" s="26"/>
      <c r="L9" s="26" t="str">
        <f t="shared" si="0"/>
        <v/>
      </c>
      <c r="M9" s="32"/>
    </row>
    <row r="10" customHeight="1" spans="1:13">
      <c r="A10" s="23"/>
      <c r="B10" s="24"/>
      <c r="C10" s="23"/>
      <c r="D10" s="25"/>
      <c r="E10" s="25"/>
      <c r="F10" s="23"/>
      <c r="G10" s="23"/>
      <c r="H10" s="26"/>
      <c r="I10" s="26"/>
      <c r="J10" s="26"/>
      <c r="K10" s="26"/>
      <c r="L10" s="26" t="str">
        <f t="shared" si="0"/>
        <v/>
      </c>
      <c r="M10" s="32"/>
    </row>
    <row r="11" customHeight="1" spans="1:13">
      <c r="A11" s="23"/>
      <c r="B11" s="24"/>
      <c r="C11" s="23"/>
      <c r="D11" s="25"/>
      <c r="E11" s="25"/>
      <c r="F11" s="23"/>
      <c r="G11" s="23"/>
      <c r="H11" s="26"/>
      <c r="I11" s="26"/>
      <c r="J11" s="26"/>
      <c r="K11" s="26"/>
      <c r="L11" s="26" t="str">
        <f t="shared" si="0"/>
        <v/>
      </c>
      <c r="M11" s="32"/>
    </row>
    <row r="12" customHeight="1" spans="1:13">
      <c r="A12" s="23"/>
      <c r="B12" s="24"/>
      <c r="C12" s="23"/>
      <c r="D12" s="25"/>
      <c r="E12" s="25"/>
      <c r="F12" s="23"/>
      <c r="G12" s="23"/>
      <c r="H12" s="26"/>
      <c r="I12" s="26"/>
      <c r="J12" s="26"/>
      <c r="K12" s="26"/>
      <c r="L12" s="26" t="str">
        <f t="shared" si="0"/>
        <v/>
      </c>
      <c r="M12" s="32"/>
    </row>
    <row r="13" customHeight="1" spans="1:13">
      <c r="A13" s="23"/>
      <c r="B13" s="24"/>
      <c r="C13" s="23"/>
      <c r="D13" s="25"/>
      <c r="E13" s="25"/>
      <c r="F13" s="23"/>
      <c r="G13" s="23"/>
      <c r="H13" s="26"/>
      <c r="I13" s="26"/>
      <c r="J13" s="26"/>
      <c r="K13" s="26"/>
      <c r="L13" s="26" t="str">
        <f t="shared" si="0"/>
        <v/>
      </c>
      <c r="M13" s="32"/>
    </row>
    <row r="14" customHeight="1" spans="1:13">
      <c r="A14" s="23"/>
      <c r="B14" s="24"/>
      <c r="C14" s="23"/>
      <c r="D14" s="25"/>
      <c r="E14" s="25"/>
      <c r="F14" s="23"/>
      <c r="G14" s="23"/>
      <c r="H14" s="26"/>
      <c r="I14" s="26"/>
      <c r="J14" s="26"/>
      <c r="K14" s="26"/>
      <c r="L14" s="26" t="str">
        <f t="shared" si="0"/>
        <v/>
      </c>
      <c r="M14" s="32"/>
    </row>
    <row r="15" customHeight="1" spans="1:13">
      <c r="A15" s="23"/>
      <c r="B15" s="24"/>
      <c r="C15" s="23"/>
      <c r="D15" s="25"/>
      <c r="E15" s="25"/>
      <c r="F15" s="23"/>
      <c r="G15" s="23"/>
      <c r="H15" s="26"/>
      <c r="I15" s="26"/>
      <c r="J15" s="26"/>
      <c r="K15" s="26"/>
      <c r="L15" s="26" t="str">
        <f t="shared" si="0"/>
        <v/>
      </c>
      <c r="M15" s="32"/>
    </row>
    <row r="16" customHeight="1" spans="1:13">
      <c r="A16" s="23"/>
      <c r="B16" s="24"/>
      <c r="C16" s="23"/>
      <c r="D16" s="25"/>
      <c r="E16" s="25"/>
      <c r="F16" s="23"/>
      <c r="G16" s="23"/>
      <c r="H16" s="26"/>
      <c r="I16" s="26"/>
      <c r="J16" s="26"/>
      <c r="K16" s="26"/>
      <c r="L16" s="26" t="str">
        <f t="shared" si="0"/>
        <v/>
      </c>
      <c r="M16" s="32"/>
    </row>
    <row r="17" customHeight="1" spans="1:13">
      <c r="A17" s="23"/>
      <c r="B17" s="24"/>
      <c r="C17" s="23"/>
      <c r="D17" s="25"/>
      <c r="E17" s="25"/>
      <c r="F17" s="23"/>
      <c r="G17" s="23"/>
      <c r="H17" s="26"/>
      <c r="I17" s="26"/>
      <c r="J17" s="26"/>
      <c r="K17" s="26"/>
      <c r="L17" s="26" t="str">
        <f t="shared" si="0"/>
        <v/>
      </c>
      <c r="M17" s="32"/>
    </row>
    <row r="18" customHeight="1" spans="1:13">
      <c r="A18" s="23"/>
      <c r="B18" s="24"/>
      <c r="C18" s="23"/>
      <c r="D18" s="25"/>
      <c r="E18" s="25"/>
      <c r="F18" s="23"/>
      <c r="G18" s="23"/>
      <c r="H18" s="26"/>
      <c r="I18" s="26"/>
      <c r="J18" s="26"/>
      <c r="K18" s="26"/>
      <c r="L18" s="26" t="str">
        <f t="shared" si="0"/>
        <v/>
      </c>
      <c r="M18" s="32"/>
    </row>
    <row r="19" customHeight="1" spans="1:13">
      <c r="A19" s="23"/>
      <c r="B19" s="24"/>
      <c r="C19" s="23"/>
      <c r="D19" s="25"/>
      <c r="E19" s="25"/>
      <c r="F19" s="23"/>
      <c r="G19" s="23"/>
      <c r="H19" s="26"/>
      <c r="I19" s="26"/>
      <c r="J19" s="26"/>
      <c r="K19" s="26"/>
      <c r="L19" s="26" t="str">
        <f t="shared" si="0"/>
        <v/>
      </c>
      <c r="M19" s="32"/>
    </row>
    <row r="20" customHeight="1" spans="1:13">
      <c r="A20" s="23"/>
      <c r="B20" s="24"/>
      <c r="C20" s="23"/>
      <c r="D20" s="25"/>
      <c r="E20" s="25"/>
      <c r="F20" s="23"/>
      <c r="G20" s="23"/>
      <c r="H20" s="26"/>
      <c r="I20" s="26"/>
      <c r="J20" s="26"/>
      <c r="K20" s="26"/>
      <c r="L20" s="26" t="str">
        <f t="shared" si="0"/>
        <v/>
      </c>
      <c r="M20" s="32"/>
    </row>
    <row r="21" customHeight="1" spans="1:13">
      <c r="A21" s="23"/>
      <c r="B21" s="24"/>
      <c r="C21" s="23"/>
      <c r="D21" s="25"/>
      <c r="E21" s="25"/>
      <c r="F21" s="23"/>
      <c r="G21" s="23"/>
      <c r="H21" s="26"/>
      <c r="I21" s="26"/>
      <c r="J21" s="26"/>
      <c r="K21" s="26"/>
      <c r="L21" s="26" t="str">
        <f t="shared" si="0"/>
        <v/>
      </c>
      <c r="M21" s="32"/>
    </row>
    <row r="22" customHeight="1" spans="1:13">
      <c r="A22" s="23"/>
      <c r="B22" s="24"/>
      <c r="C22" s="23"/>
      <c r="D22" s="25"/>
      <c r="E22" s="25"/>
      <c r="F22" s="23"/>
      <c r="G22" s="23"/>
      <c r="H22" s="26"/>
      <c r="I22" s="26"/>
      <c r="J22" s="26"/>
      <c r="K22" s="26"/>
      <c r="L22" s="26" t="str">
        <f t="shared" si="0"/>
        <v/>
      </c>
      <c r="M22" s="32"/>
    </row>
    <row r="23" customHeight="1" spans="1:13">
      <c r="A23" s="23"/>
      <c r="B23" s="24"/>
      <c r="C23" s="23"/>
      <c r="D23" s="25"/>
      <c r="E23" s="25"/>
      <c r="F23" s="23"/>
      <c r="G23" s="23"/>
      <c r="H23" s="26"/>
      <c r="I23" s="26"/>
      <c r="J23" s="26"/>
      <c r="K23" s="26"/>
      <c r="L23" s="26" t="str">
        <f t="shared" si="0"/>
        <v/>
      </c>
      <c r="M23" s="32"/>
    </row>
    <row r="24" customHeight="1" spans="1:13">
      <c r="A24" s="23"/>
      <c r="B24" s="24"/>
      <c r="C24" s="23"/>
      <c r="D24" s="25"/>
      <c r="E24" s="25"/>
      <c r="F24" s="23"/>
      <c r="G24" s="23"/>
      <c r="H24" s="26"/>
      <c r="I24" s="26"/>
      <c r="J24" s="26"/>
      <c r="K24" s="26"/>
      <c r="L24" s="26" t="str">
        <f t="shared" si="0"/>
        <v/>
      </c>
      <c r="M24" s="32"/>
    </row>
    <row r="25" customHeight="1" spans="1:13">
      <c r="A25" s="27" t="s">
        <v>482</v>
      </c>
      <c r="B25" s="45"/>
      <c r="C25" s="23"/>
      <c r="D25" s="25"/>
      <c r="E25" s="25"/>
      <c r="F25" s="23"/>
      <c r="G25" s="23"/>
      <c r="H25" s="26">
        <f>SUM(H6:H24)</f>
        <v>0</v>
      </c>
      <c r="I25" s="26"/>
      <c r="J25" s="26">
        <f>SUM(J6:J24)</f>
        <v>0</v>
      </c>
      <c r="K25" s="26">
        <f>SUM(K6:K24)</f>
        <v>0</v>
      </c>
      <c r="L25" s="26" t="str">
        <f t="shared" si="0"/>
        <v/>
      </c>
      <c r="M25" s="32"/>
    </row>
    <row r="26" customHeight="1" spans="1:13">
      <c r="A26" s="27" t="s">
        <v>620</v>
      </c>
      <c r="B26" s="28"/>
      <c r="C26" s="23"/>
      <c r="D26" s="25"/>
      <c r="E26" s="25"/>
      <c r="F26" s="23"/>
      <c r="G26" s="23"/>
      <c r="H26" s="26"/>
      <c r="I26" s="26"/>
      <c r="J26" s="26">
        <f>H26</f>
        <v>0</v>
      </c>
      <c r="K26" s="26">
        <v>0</v>
      </c>
      <c r="L26" s="26" t="str">
        <f t="shared" si="0"/>
        <v/>
      </c>
      <c r="M26" s="32"/>
    </row>
    <row r="27" customHeight="1" spans="1:13">
      <c r="A27" s="27" t="s">
        <v>621</v>
      </c>
      <c r="B27" s="45"/>
      <c r="C27" s="23"/>
      <c r="D27" s="25"/>
      <c r="E27" s="25"/>
      <c r="F27" s="23"/>
      <c r="G27" s="23"/>
      <c r="H27" s="26">
        <f>H25-H26</f>
        <v>0</v>
      </c>
      <c r="I27" s="26"/>
      <c r="J27" s="26">
        <f>J25-J26</f>
        <v>0</v>
      </c>
      <c r="K27" s="26">
        <f>K25-K26</f>
        <v>0</v>
      </c>
      <c r="L27" s="26" t="str">
        <f t="shared" si="0"/>
        <v/>
      </c>
      <c r="M27" s="32"/>
    </row>
    <row r="28" customHeight="1" spans="1:10">
      <c r="A28" s="29" t="str">
        <f>封面!D11&amp;封面!G11</f>
        <v>填表人：魏延辉</v>
      </c>
      <c r="J28" s="20" t="str">
        <f>"评估人员："&amp;封面!G22</f>
        <v>评估人员：</v>
      </c>
    </row>
    <row r="29" customHeight="1" spans="1:1">
      <c r="A29" s="29" t="str">
        <f>CONCATENATE(封面!D13,封面!F13,封面!G13,封面!H13,封面!I13,封面!J13,封面!K13)</f>
        <v>填表日期：2021年3月31日</v>
      </c>
    </row>
  </sheetData>
  <mergeCells count="5">
    <mergeCell ref="A2:M2"/>
    <mergeCell ref="A3:M3"/>
    <mergeCell ref="A25:B25"/>
    <mergeCell ref="A26:B26"/>
    <mergeCell ref="A27:B27"/>
  </mergeCells>
  <hyperlinks>
    <hyperlink ref="A1" location="索引目录!D31" display="返回索引页"/>
    <hyperlink ref="B1" location="长期投资汇总!B7"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Roman,常规"4-2
&amp;"宋体,常规"共&amp;"Times New Roman,常规"&amp;N&amp;"宋体,常规"页第&amp;"Times New Roman,常规"&amp;P&amp;"宋体,常规"页</oddHead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4"/>
  <sheetViews>
    <sheetView workbookViewId="0">
      <selection activeCell="A3" sqref="A3:J3"/>
    </sheetView>
  </sheetViews>
  <sheetFormatPr defaultColWidth="9" defaultRowHeight="15.75" customHeight="1"/>
  <cols>
    <col min="1" max="1" width="5.25" style="13" customWidth="1"/>
    <col min="2" max="2" width="26.25" style="13" customWidth="1"/>
    <col min="3" max="3" width="20" style="13" customWidth="1"/>
    <col min="4" max="4" width="7.875" style="13" customWidth="1"/>
    <col min="5" max="6" width="14.75" style="270" hidden="1" customWidth="1" outlineLevel="1"/>
    <col min="7" max="7" width="18.875" style="13" customWidth="1" collapsed="1"/>
    <col min="8" max="8" width="18.875" style="13" customWidth="1"/>
    <col min="9" max="9" width="9.625" style="13" customWidth="1"/>
    <col min="10" max="10" width="14.75" style="13" customWidth="1"/>
    <col min="11" max="16384" width="9" style="13"/>
  </cols>
  <sheetData>
    <row r="1" spans="1:10">
      <c r="A1" s="14" t="s">
        <v>284</v>
      </c>
      <c r="B1" s="15" t="s">
        <v>518</v>
      </c>
      <c r="C1" s="16"/>
      <c r="D1" s="16"/>
      <c r="E1" s="16"/>
      <c r="F1" s="16"/>
      <c r="G1" s="16"/>
      <c r="H1" s="16"/>
      <c r="I1" s="16"/>
      <c r="J1" s="16"/>
    </row>
    <row r="2" s="11" customFormat="1" ht="30" customHeight="1" spans="1:10">
      <c r="A2" s="17" t="s">
        <v>622</v>
      </c>
      <c r="B2" s="18"/>
      <c r="C2" s="18"/>
      <c r="D2" s="18"/>
      <c r="E2" s="18"/>
      <c r="F2" s="18"/>
      <c r="G2" s="18"/>
      <c r="H2" s="18"/>
      <c r="I2" s="18"/>
      <c r="J2" s="18"/>
    </row>
    <row r="3" ht="14.1" customHeight="1" spans="1:10">
      <c r="A3" s="19" t="str">
        <f>CONCATENATE(封面!D9,封面!F9,封面!G9,封面!H9,封面!I9,封面!J9,封面!K9)</f>
        <v>评估基准日：2021年3月31日</v>
      </c>
      <c r="B3" s="19"/>
      <c r="C3" s="19"/>
      <c r="D3" s="19"/>
      <c r="E3" s="30"/>
      <c r="F3" s="30"/>
      <c r="G3" s="30"/>
      <c r="H3" s="30"/>
      <c r="I3" s="30"/>
      <c r="J3" s="30"/>
    </row>
    <row r="4" customHeight="1" spans="1:10">
      <c r="A4" s="20" t="str">
        <f>封面!D7&amp;封面!F7</f>
        <v>产权持有人：黑龙江省机场管理集团有限公司漠河机场分公司</v>
      </c>
      <c r="E4" s="510"/>
      <c r="F4" s="510"/>
      <c r="J4" s="31" t="s">
        <v>286</v>
      </c>
    </row>
    <row r="5" s="12" customFormat="1" customHeight="1" spans="1:10">
      <c r="A5" s="21" t="s">
        <v>351</v>
      </c>
      <c r="B5" s="21" t="s">
        <v>512</v>
      </c>
      <c r="C5" s="21" t="s">
        <v>488</v>
      </c>
      <c r="D5" s="21" t="s">
        <v>489</v>
      </c>
      <c r="E5" s="45" t="s">
        <v>364</v>
      </c>
      <c r="F5" s="45" t="s">
        <v>442</v>
      </c>
      <c r="G5" s="21" t="s">
        <v>366</v>
      </c>
      <c r="H5" s="21" t="s">
        <v>367</v>
      </c>
      <c r="I5" s="21" t="s">
        <v>387</v>
      </c>
      <c r="J5" s="21" t="s">
        <v>450</v>
      </c>
    </row>
    <row r="6" customHeight="1" spans="1:10">
      <c r="A6" s="23"/>
      <c r="B6" s="24"/>
      <c r="C6" s="23"/>
      <c r="D6" s="25"/>
      <c r="E6" s="511"/>
      <c r="F6" s="511"/>
      <c r="G6" s="26"/>
      <c r="H6" s="26"/>
      <c r="I6" s="26" t="str">
        <f t="shared" ref="I6:I27" si="0">IF(G6=0,"",(H6-G6)/G6*100)</f>
        <v/>
      </c>
      <c r="J6" s="32"/>
    </row>
    <row r="7" customHeight="1" spans="1:10">
      <c r="A7" s="23"/>
      <c r="B7" s="24"/>
      <c r="C7" s="23"/>
      <c r="D7" s="25"/>
      <c r="E7" s="511"/>
      <c r="F7" s="511"/>
      <c r="G7" s="26"/>
      <c r="H7" s="26"/>
      <c r="I7" s="26" t="str">
        <f t="shared" si="0"/>
        <v/>
      </c>
      <c r="J7" s="32"/>
    </row>
    <row r="8" customHeight="1" spans="1:10">
      <c r="A8" s="23"/>
      <c r="B8" s="24"/>
      <c r="C8" s="23"/>
      <c r="D8" s="25"/>
      <c r="E8" s="511"/>
      <c r="F8" s="511"/>
      <c r="G8" s="26"/>
      <c r="H8" s="26"/>
      <c r="I8" s="26" t="str">
        <f t="shared" si="0"/>
        <v/>
      </c>
      <c r="J8" s="32"/>
    </row>
    <row r="9" customHeight="1" spans="1:10">
      <c r="A9" s="23"/>
      <c r="B9" s="24"/>
      <c r="C9" s="23"/>
      <c r="D9" s="25"/>
      <c r="E9" s="511"/>
      <c r="F9" s="511"/>
      <c r="G9" s="26"/>
      <c r="H9" s="26"/>
      <c r="I9" s="26" t="str">
        <f t="shared" si="0"/>
        <v/>
      </c>
      <c r="J9" s="32"/>
    </row>
    <row r="10" customHeight="1" spans="1:10">
      <c r="A10" s="23"/>
      <c r="B10" s="24"/>
      <c r="C10" s="23"/>
      <c r="D10" s="25"/>
      <c r="E10" s="511"/>
      <c r="F10" s="511"/>
      <c r="G10" s="26"/>
      <c r="H10" s="26"/>
      <c r="I10" s="26" t="str">
        <f t="shared" si="0"/>
        <v/>
      </c>
      <c r="J10" s="32"/>
    </row>
    <row r="11" customHeight="1" spans="1:10">
      <c r="A11" s="23"/>
      <c r="B11" s="24"/>
      <c r="C11" s="23"/>
      <c r="D11" s="25"/>
      <c r="E11" s="511"/>
      <c r="F11" s="511"/>
      <c r="G11" s="26"/>
      <c r="H11" s="26"/>
      <c r="I11" s="26" t="str">
        <f t="shared" si="0"/>
        <v/>
      </c>
      <c r="J11" s="32"/>
    </row>
    <row r="12" customHeight="1" spans="1:10">
      <c r="A12" s="23"/>
      <c r="B12" s="24"/>
      <c r="C12" s="23"/>
      <c r="D12" s="25"/>
      <c r="E12" s="511"/>
      <c r="F12" s="511"/>
      <c r="G12" s="26"/>
      <c r="H12" s="26"/>
      <c r="I12" s="26" t="str">
        <f t="shared" si="0"/>
        <v/>
      </c>
      <c r="J12" s="32"/>
    </row>
    <row r="13" customHeight="1" spans="1:10">
      <c r="A13" s="23"/>
      <c r="B13" s="24"/>
      <c r="C13" s="23"/>
      <c r="D13" s="25"/>
      <c r="E13" s="511"/>
      <c r="F13" s="511"/>
      <c r="G13" s="26"/>
      <c r="H13" s="26"/>
      <c r="I13" s="26" t="str">
        <f t="shared" si="0"/>
        <v/>
      </c>
      <c r="J13" s="32"/>
    </row>
    <row r="14" customHeight="1" spans="1:10">
      <c r="A14" s="23"/>
      <c r="B14" s="24"/>
      <c r="C14" s="23"/>
      <c r="D14" s="25"/>
      <c r="E14" s="511"/>
      <c r="F14" s="511"/>
      <c r="G14" s="26"/>
      <c r="H14" s="26"/>
      <c r="I14" s="26" t="str">
        <f t="shared" si="0"/>
        <v/>
      </c>
      <c r="J14" s="32"/>
    </row>
    <row r="15" customHeight="1" spans="1:10">
      <c r="A15" s="23"/>
      <c r="B15" s="24"/>
      <c r="C15" s="23"/>
      <c r="D15" s="25"/>
      <c r="E15" s="511"/>
      <c r="F15" s="511"/>
      <c r="G15" s="26"/>
      <c r="H15" s="26"/>
      <c r="I15" s="26" t="str">
        <f t="shared" si="0"/>
        <v/>
      </c>
      <c r="J15" s="32"/>
    </row>
    <row r="16" customHeight="1" spans="1:10">
      <c r="A16" s="23"/>
      <c r="B16" s="24"/>
      <c r="C16" s="23"/>
      <c r="D16" s="25"/>
      <c r="E16" s="511"/>
      <c r="F16" s="511"/>
      <c r="G16" s="26"/>
      <c r="H16" s="26"/>
      <c r="I16" s="26" t="str">
        <f t="shared" si="0"/>
        <v/>
      </c>
      <c r="J16" s="32"/>
    </row>
    <row r="17" customHeight="1" spans="1:10">
      <c r="A17" s="23"/>
      <c r="B17" s="24"/>
      <c r="C17" s="23"/>
      <c r="D17" s="25"/>
      <c r="E17" s="511"/>
      <c r="F17" s="511"/>
      <c r="G17" s="26"/>
      <c r="H17" s="26"/>
      <c r="I17" s="26" t="str">
        <f t="shared" si="0"/>
        <v/>
      </c>
      <c r="J17" s="32"/>
    </row>
    <row r="18" customHeight="1" spans="1:10">
      <c r="A18" s="23"/>
      <c r="B18" s="24"/>
      <c r="C18" s="23"/>
      <c r="D18" s="25"/>
      <c r="E18" s="511"/>
      <c r="F18" s="511"/>
      <c r="G18" s="26"/>
      <c r="H18" s="26"/>
      <c r="I18" s="26" t="str">
        <f t="shared" si="0"/>
        <v/>
      </c>
      <c r="J18" s="32"/>
    </row>
    <row r="19" customHeight="1" spans="1:10">
      <c r="A19" s="23"/>
      <c r="B19" s="24"/>
      <c r="C19" s="23"/>
      <c r="D19" s="25"/>
      <c r="E19" s="511"/>
      <c r="F19" s="511"/>
      <c r="G19" s="26"/>
      <c r="H19" s="26"/>
      <c r="I19" s="26" t="str">
        <f t="shared" si="0"/>
        <v/>
      </c>
      <c r="J19" s="32"/>
    </row>
    <row r="20" customHeight="1" spans="1:10">
      <c r="A20" s="23"/>
      <c r="B20" s="24"/>
      <c r="C20" s="23"/>
      <c r="D20" s="25"/>
      <c r="E20" s="511"/>
      <c r="F20" s="511"/>
      <c r="G20" s="26"/>
      <c r="H20" s="26"/>
      <c r="I20" s="26" t="str">
        <f t="shared" si="0"/>
        <v/>
      </c>
      <c r="J20" s="32"/>
    </row>
    <row r="21" customHeight="1" spans="1:10">
      <c r="A21" s="23"/>
      <c r="B21" s="24"/>
      <c r="C21" s="23"/>
      <c r="D21" s="25"/>
      <c r="E21" s="511"/>
      <c r="F21" s="511"/>
      <c r="G21" s="26"/>
      <c r="H21" s="26"/>
      <c r="I21" s="26" t="str">
        <f t="shared" si="0"/>
        <v/>
      </c>
      <c r="J21" s="32"/>
    </row>
    <row r="22" customHeight="1" spans="1:10">
      <c r="A22" s="23"/>
      <c r="B22" s="24"/>
      <c r="C22" s="23"/>
      <c r="D22" s="25"/>
      <c r="E22" s="511"/>
      <c r="F22" s="511"/>
      <c r="G22" s="26"/>
      <c r="H22" s="26"/>
      <c r="I22" s="26" t="str">
        <f t="shared" si="0"/>
        <v/>
      </c>
      <c r="J22" s="32"/>
    </row>
    <row r="23" customHeight="1" spans="1:10">
      <c r="A23" s="23"/>
      <c r="B23" s="24"/>
      <c r="C23" s="23"/>
      <c r="D23" s="25"/>
      <c r="E23" s="511"/>
      <c r="F23" s="511"/>
      <c r="G23" s="26"/>
      <c r="H23" s="26"/>
      <c r="I23" s="26" t="str">
        <f t="shared" si="0"/>
        <v/>
      </c>
      <c r="J23" s="32"/>
    </row>
    <row r="24" customHeight="1" spans="1:10">
      <c r="A24" s="27" t="s">
        <v>482</v>
      </c>
      <c r="B24" s="45"/>
      <c r="C24" s="23"/>
      <c r="D24" s="25"/>
      <c r="E24" s="511">
        <f>SUM(E6:E23)</f>
        <v>0</v>
      </c>
      <c r="F24" s="511"/>
      <c r="G24" s="26">
        <f>SUM(G6:G23)</f>
        <v>0</v>
      </c>
      <c r="H24" s="26">
        <f>SUM(H6:H23)</f>
        <v>0</v>
      </c>
      <c r="I24" s="26" t="str">
        <f t="shared" si="0"/>
        <v/>
      </c>
      <c r="J24" s="32"/>
    </row>
    <row r="25" customHeight="1" spans="1:10">
      <c r="A25" s="27" t="s">
        <v>498</v>
      </c>
      <c r="B25" s="45"/>
      <c r="C25" s="23"/>
      <c r="D25" s="25"/>
      <c r="E25" s="511"/>
      <c r="F25" s="511"/>
      <c r="G25" s="26">
        <f>E25</f>
        <v>0</v>
      </c>
      <c r="H25" s="26">
        <v>0</v>
      </c>
      <c r="I25" s="26" t="str">
        <f t="shared" si="0"/>
        <v/>
      </c>
      <c r="J25" s="32"/>
    </row>
    <row r="26" customHeight="1" spans="1:10">
      <c r="A26" s="27" t="s">
        <v>499</v>
      </c>
      <c r="B26" s="45"/>
      <c r="C26" s="23"/>
      <c r="D26" s="25"/>
      <c r="E26" s="511"/>
      <c r="F26" s="511"/>
      <c r="G26" s="26"/>
      <c r="H26" s="26"/>
      <c r="I26" s="26" t="str">
        <f t="shared" si="0"/>
        <v/>
      </c>
      <c r="J26" s="32"/>
    </row>
    <row r="27" customHeight="1" spans="1:10">
      <c r="A27" s="27" t="s">
        <v>621</v>
      </c>
      <c r="B27" s="45"/>
      <c r="C27" s="32"/>
      <c r="D27" s="25"/>
      <c r="E27" s="512">
        <f>E24-E25-E26</f>
        <v>0</v>
      </c>
      <c r="F27" s="512"/>
      <c r="G27" s="26">
        <f>G24-G25-G26</f>
        <v>0</v>
      </c>
      <c r="H27" s="26">
        <f>H24-H25-H26</f>
        <v>0</v>
      </c>
      <c r="I27" s="26" t="str">
        <f t="shared" si="0"/>
        <v/>
      </c>
      <c r="J27" s="32"/>
    </row>
    <row r="28" customHeight="1" spans="1:7">
      <c r="A28" s="29" t="str">
        <f>封面!D11&amp;封面!G11</f>
        <v>填表人：魏延辉</v>
      </c>
      <c r="G28" s="20" t="str">
        <f>"评估人员："&amp;封面!G22</f>
        <v>评估人员：</v>
      </c>
    </row>
    <row r="29" customHeight="1" spans="1:1">
      <c r="A29" s="29" t="str">
        <f>CONCATENATE(封面!D13,封面!F13,封面!G13,封面!H13,封面!I13,封面!J13,封面!K13)</f>
        <v>填表日期：2021年3月31日</v>
      </c>
    </row>
    <row r="30" customHeight="1" spans="2:3">
      <c r="B30" s="513" t="s">
        <v>520</v>
      </c>
      <c r="C30" s="514" t="s">
        <v>502</v>
      </c>
    </row>
    <row r="31" customHeight="1" spans="2:3">
      <c r="B31" s="31" t="s">
        <v>521</v>
      </c>
      <c r="C31" s="13" t="s">
        <v>522</v>
      </c>
    </row>
    <row r="32" customHeight="1" spans="3:3">
      <c r="C32" s="13" t="s">
        <v>523</v>
      </c>
    </row>
    <row r="33" customHeight="1" spans="3:3">
      <c r="C33" s="13" t="s">
        <v>524</v>
      </c>
    </row>
    <row r="34" customHeight="1" spans="3:3">
      <c r="C34" s="13" t="s">
        <v>525</v>
      </c>
    </row>
  </sheetData>
  <mergeCells count="6">
    <mergeCell ref="A2:J2"/>
    <mergeCell ref="A3:J3"/>
    <mergeCell ref="A24:B24"/>
    <mergeCell ref="A25:B25"/>
    <mergeCell ref="A26:B26"/>
    <mergeCell ref="A27:B27"/>
  </mergeCells>
  <hyperlinks>
    <hyperlink ref="A1" location="索引目录!D32" display="返回索引页"/>
    <hyperlink ref="B1" location="长期投资汇总!B8" display="返回 "/>
  </hyperlinks>
  <printOptions horizontalCentered="1"/>
  <pageMargins left="0.354166666666667" right="0.354166666666667" top="0.786805555555556" bottom="0.786805555555556" header="1.02986111111111" footer="0.511111111111111"/>
  <pageSetup paperSize="9" firstPageNumber="4294963191" fitToHeight="0" orientation="landscape" useFirstPageNumber="1"/>
  <headerFooter alignWithMargins="0">
    <oddHeader>&amp;R&amp;"宋体,常规"&amp;10表&amp;"Times New Roman,常规"3-4
&amp;"宋体,常规"共&amp;"Times New Roman,常规"&amp;N&amp;"宋体,常规"页第&amp;"Times New Roman,常规"&amp;P&amp;"宋体,常规"页</oddHead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5"/>
  <sheetViews>
    <sheetView topLeftCell="A28" workbookViewId="0">
      <selection activeCell="J37" sqref="J37:K37"/>
    </sheetView>
  </sheetViews>
  <sheetFormatPr defaultColWidth="9" defaultRowHeight="18" customHeight="1"/>
  <cols>
    <col min="1" max="1" width="17.75" style="734" customWidth="1"/>
    <col min="2" max="2" width="10.5" style="738" customWidth="1"/>
    <col min="3" max="3" width="8" style="738" customWidth="1"/>
    <col min="4" max="4" width="13" style="738" customWidth="1"/>
    <col min="5" max="5" width="9.625" style="738" customWidth="1"/>
    <col min="6" max="6" width="18.625" style="738" customWidth="1"/>
    <col min="7" max="7" width="11.375" style="738" customWidth="1"/>
    <col min="8" max="8" width="17.25" style="738" customWidth="1"/>
    <col min="9" max="9" width="22.875" style="738" customWidth="1"/>
    <col min="10" max="10" width="13.875" style="738" customWidth="1"/>
    <col min="11" max="11" width="15.5" style="738" customWidth="1"/>
    <col min="12" max="16384" width="9" style="738"/>
  </cols>
  <sheetData>
    <row r="1" s="733" customFormat="1" ht="13.5" customHeight="1" spans="1:11">
      <c r="A1" s="739" t="s">
        <v>284</v>
      </c>
      <c r="B1" s="740"/>
      <c r="C1" s="740"/>
      <c r="D1" s="740"/>
      <c r="E1" s="740"/>
      <c r="F1" s="740"/>
      <c r="G1" s="740"/>
      <c r="H1" s="740"/>
      <c r="I1" s="740"/>
      <c r="J1" s="740"/>
      <c r="K1" s="740"/>
    </row>
    <row r="2" s="733" customFormat="1" customHeight="1" spans="1:11">
      <c r="A2" s="741" t="s">
        <v>34</v>
      </c>
      <c r="B2" s="740"/>
      <c r="C2" s="740"/>
      <c r="D2" s="740"/>
      <c r="E2" s="740"/>
      <c r="F2" s="740"/>
      <c r="G2" s="740"/>
      <c r="H2" s="740"/>
      <c r="I2" s="740"/>
      <c r="J2" s="740"/>
      <c r="K2" s="740"/>
    </row>
    <row r="3" customHeight="1" spans="1:11">
      <c r="A3" s="742" t="str">
        <f>CONCATENATE(封面!D9,封面!F9,封面!G9,封面!H9,封面!I9,封面!J9,封面!K9)</f>
        <v>评估基准日：2021年3月31日</v>
      </c>
      <c r="B3" s="742"/>
      <c r="C3" s="742"/>
      <c r="D3" s="742"/>
      <c r="E3" s="742"/>
      <c r="F3" s="742"/>
      <c r="G3" s="742"/>
      <c r="H3" s="742"/>
      <c r="I3" s="742"/>
      <c r="J3" s="742"/>
      <c r="K3" s="742"/>
    </row>
    <row r="4" ht="17.25" customHeight="1" spans="1:11">
      <c r="A4" s="743" t="s">
        <v>285</v>
      </c>
      <c r="B4" s="744"/>
      <c r="C4" s="744"/>
      <c r="D4" s="744"/>
      <c r="E4" s="744"/>
      <c r="F4" s="744"/>
      <c r="G4" s="744"/>
      <c r="H4" s="744"/>
      <c r="I4" s="744"/>
      <c r="K4" s="830" t="s">
        <v>286</v>
      </c>
    </row>
    <row r="5" s="734" customFormat="1" customHeight="1" spans="1:12">
      <c r="A5" s="745" t="s">
        <v>287</v>
      </c>
      <c r="B5" s="746" t="s">
        <v>288</v>
      </c>
      <c r="C5" s="747" t="str">
        <f>IF(封面!F7="","",封面!F7)</f>
        <v>黑龙江省机场管理集团有限公司漠河机场分公司</v>
      </c>
      <c r="D5" s="748"/>
      <c r="E5" s="748"/>
      <c r="F5" s="748"/>
      <c r="G5" s="749"/>
      <c r="H5" s="746" t="s">
        <v>289</v>
      </c>
      <c r="I5" s="831" t="s">
        <v>290</v>
      </c>
      <c r="J5" s="832" t="s">
        <v>291</v>
      </c>
      <c r="K5" s="833"/>
      <c r="L5" s="738"/>
    </row>
    <row r="6" s="734" customFormat="1" customHeight="1" spans="1:12">
      <c r="A6" s="750"/>
      <c r="B6" s="751" t="s">
        <v>292</v>
      </c>
      <c r="C6" s="752"/>
      <c r="D6" s="753"/>
      <c r="E6" s="753"/>
      <c r="F6" s="753"/>
      <c r="G6" s="754"/>
      <c r="H6" s="755"/>
      <c r="I6" s="834"/>
      <c r="J6" s="835"/>
      <c r="K6" s="836"/>
      <c r="L6" s="738"/>
    </row>
    <row r="7" s="734" customFormat="1" customHeight="1" spans="1:11">
      <c r="A7" s="756" t="s">
        <v>293</v>
      </c>
      <c r="B7" s="757"/>
      <c r="C7" s="753"/>
      <c r="D7" s="753"/>
      <c r="E7" s="754"/>
      <c r="F7" s="758" t="s">
        <v>294</v>
      </c>
      <c r="G7" s="759"/>
      <c r="H7" s="758" t="s">
        <v>295</v>
      </c>
      <c r="I7" s="823"/>
      <c r="J7" s="758" t="s">
        <v>291</v>
      </c>
      <c r="K7" s="837"/>
    </row>
    <row r="8" s="734" customFormat="1" customHeight="1" spans="1:11">
      <c r="A8" s="760" t="s">
        <v>296</v>
      </c>
      <c r="B8" s="757"/>
      <c r="C8" s="753"/>
      <c r="D8" s="753"/>
      <c r="E8" s="754"/>
      <c r="F8" s="758" t="s">
        <v>294</v>
      </c>
      <c r="G8" s="759"/>
      <c r="H8" s="758" t="s">
        <v>297</v>
      </c>
      <c r="I8" s="823"/>
      <c r="J8" s="758" t="s">
        <v>291</v>
      </c>
      <c r="K8" s="837"/>
    </row>
    <row r="9" s="734" customFormat="1" customHeight="1" spans="1:11">
      <c r="A9" s="760" t="s">
        <v>298</v>
      </c>
      <c r="B9" s="761"/>
      <c r="C9" s="758" t="s">
        <v>299</v>
      </c>
      <c r="D9" s="761"/>
      <c r="E9" s="762" t="s">
        <v>300</v>
      </c>
      <c r="F9" s="752"/>
      <c r="G9" s="754"/>
      <c r="H9" s="758" t="s">
        <v>301</v>
      </c>
      <c r="I9" s="823"/>
      <c r="J9" s="758" t="s">
        <v>291</v>
      </c>
      <c r="K9" s="837"/>
    </row>
    <row r="10" s="734" customFormat="1" ht="27" customHeight="1" spans="1:11">
      <c r="A10" s="756" t="s">
        <v>302</v>
      </c>
      <c r="B10" s="763"/>
      <c r="C10" s="764"/>
      <c r="D10" s="764"/>
      <c r="E10" s="764"/>
      <c r="F10" s="764"/>
      <c r="G10" s="765"/>
      <c r="H10" s="751" t="s">
        <v>303</v>
      </c>
      <c r="I10" s="838"/>
      <c r="J10" s="751" t="s">
        <v>304</v>
      </c>
      <c r="K10" s="839"/>
    </row>
    <row r="11" customHeight="1" spans="1:11">
      <c r="A11" s="756" t="s">
        <v>305</v>
      </c>
      <c r="B11" s="766"/>
      <c r="C11" s="758" t="s">
        <v>306</v>
      </c>
      <c r="D11" s="759"/>
      <c r="E11" s="758" t="s">
        <v>307</v>
      </c>
      <c r="F11" s="759"/>
      <c r="G11" s="767" t="s">
        <v>308</v>
      </c>
      <c r="H11" s="766"/>
      <c r="I11" s="767" t="s">
        <v>309</v>
      </c>
      <c r="J11" s="840"/>
      <c r="K11" s="841"/>
    </row>
    <row r="12" customHeight="1" spans="1:11">
      <c r="A12" s="760" t="s">
        <v>310</v>
      </c>
      <c r="B12" s="766"/>
      <c r="C12" s="758" t="s">
        <v>311</v>
      </c>
      <c r="D12" s="759"/>
      <c r="E12" s="758" t="s">
        <v>312</v>
      </c>
      <c r="F12" s="759"/>
      <c r="G12" s="767" t="s">
        <v>313</v>
      </c>
      <c r="H12" s="766"/>
      <c r="I12" s="767" t="s">
        <v>314</v>
      </c>
      <c r="J12" s="759"/>
      <c r="K12" s="842"/>
    </row>
    <row r="13" customHeight="1" spans="1:11">
      <c r="A13" s="768" t="s">
        <v>315</v>
      </c>
      <c r="B13" s="769"/>
      <c r="C13" s="770" t="s">
        <v>316</v>
      </c>
      <c r="D13" s="769"/>
      <c r="E13" s="771" t="s">
        <v>317</v>
      </c>
      <c r="F13" s="772"/>
      <c r="G13" s="773" t="s">
        <v>318</v>
      </c>
      <c r="H13" s="774"/>
      <c r="I13" s="790"/>
      <c r="J13" s="790"/>
      <c r="K13" s="843"/>
    </row>
    <row r="14" s="735" customFormat="1" customHeight="1" spans="1:11">
      <c r="A14" s="775" t="s">
        <v>319</v>
      </c>
      <c r="B14" s="776"/>
      <c r="C14" s="776"/>
      <c r="D14" s="776"/>
      <c r="E14" s="776"/>
      <c r="F14" s="776"/>
      <c r="G14" s="777"/>
      <c r="H14" s="778" t="s">
        <v>320</v>
      </c>
      <c r="I14" s="795"/>
      <c r="J14" s="778" t="s">
        <v>321</v>
      </c>
      <c r="K14" s="844"/>
    </row>
    <row r="15" s="735" customFormat="1" customHeight="1" spans="1:11">
      <c r="A15" s="779"/>
      <c r="B15" s="780"/>
      <c r="C15" s="780"/>
      <c r="D15" s="780"/>
      <c r="E15" s="780"/>
      <c r="F15" s="780"/>
      <c r="G15" s="781"/>
      <c r="H15" s="758" t="s">
        <v>322</v>
      </c>
      <c r="I15" s="758" t="s">
        <v>323</v>
      </c>
      <c r="J15" s="751" t="s">
        <v>322</v>
      </c>
      <c r="K15" s="845" t="s">
        <v>323</v>
      </c>
    </row>
    <row r="16" s="736" customFormat="1" customHeight="1" spans="1:11">
      <c r="A16" s="782">
        <v>1</v>
      </c>
      <c r="B16" s="783"/>
      <c r="C16" s="784"/>
      <c r="D16" s="784"/>
      <c r="E16" s="784"/>
      <c r="F16" s="784"/>
      <c r="G16" s="785"/>
      <c r="H16" s="786"/>
      <c r="I16" s="846"/>
      <c r="J16" s="786"/>
      <c r="K16" s="847"/>
    </row>
    <row r="17" customHeight="1" spans="1:11">
      <c r="A17" s="782">
        <v>2</v>
      </c>
      <c r="B17" s="783"/>
      <c r="C17" s="784"/>
      <c r="D17" s="784"/>
      <c r="E17" s="784"/>
      <c r="F17" s="784"/>
      <c r="G17" s="785"/>
      <c r="H17" s="786"/>
      <c r="I17" s="846"/>
      <c r="J17" s="786"/>
      <c r="K17" s="847"/>
    </row>
    <row r="18" customHeight="1" spans="1:11">
      <c r="A18" s="782">
        <v>3</v>
      </c>
      <c r="B18" s="783"/>
      <c r="C18" s="784"/>
      <c r="D18" s="784"/>
      <c r="E18" s="784"/>
      <c r="F18" s="784"/>
      <c r="G18" s="785"/>
      <c r="H18" s="786"/>
      <c r="I18" s="846"/>
      <c r="J18" s="786"/>
      <c r="K18" s="847"/>
    </row>
    <row r="19" customHeight="1" spans="1:11">
      <c r="A19" s="782">
        <v>4</v>
      </c>
      <c r="B19" s="752"/>
      <c r="C19" s="753"/>
      <c r="D19" s="753"/>
      <c r="E19" s="753"/>
      <c r="F19" s="753"/>
      <c r="G19" s="754"/>
      <c r="H19" s="787"/>
      <c r="I19" s="759"/>
      <c r="J19" s="759"/>
      <c r="K19" s="842"/>
    </row>
    <row r="20" customHeight="1" spans="1:11">
      <c r="A20" s="782">
        <v>5</v>
      </c>
      <c r="B20" s="752"/>
      <c r="C20" s="753"/>
      <c r="D20" s="753"/>
      <c r="E20" s="753"/>
      <c r="F20" s="753"/>
      <c r="G20" s="754"/>
      <c r="H20" s="787"/>
      <c r="I20" s="759"/>
      <c r="J20" s="759"/>
      <c r="K20" s="842"/>
    </row>
    <row r="21" customHeight="1" spans="1:11">
      <c r="A21" s="788" t="s">
        <v>324</v>
      </c>
      <c r="B21" s="789"/>
      <c r="C21" s="790"/>
      <c r="D21" s="790"/>
      <c r="E21" s="790"/>
      <c r="F21" s="790"/>
      <c r="G21" s="791"/>
      <c r="H21" s="792"/>
      <c r="I21" s="769"/>
      <c r="J21" s="848" t="s">
        <v>325</v>
      </c>
      <c r="K21" s="849"/>
    </row>
    <row r="22" s="735" customFormat="1" customHeight="1" spans="1:11">
      <c r="A22" s="793" t="s">
        <v>326</v>
      </c>
      <c r="B22" s="794"/>
      <c r="C22" s="794"/>
      <c r="D22" s="794"/>
      <c r="E22" s="795"/>
      <c r="F22" s="778" t="s">
        <v>327</v>
      </c>
      <c r="G22" s="794"/>
      <c r="H22" s="795"/>
      <c r="I22" s="850" t="s">
        <v>328</v>
      </c>
      <c r="J22" s="746" t="s">
        <v>329</v>
      </c>
      <c r="K22" s="851" t="s">
        <v>330</v>
      </c>
    </row>
    <row r="23" customHeight="1" spans="1:11">
      <c r="A23" s="782">
        <v>1</v>
      </c>
      <c r="B23" s="796"/>
      <c r="C23" s="797"/>
      <c r="D23" s="797"/>
      <c r="E23" s="798"/>
      <c r="F23" s="752"/>
      <c r="G23" s="753"/>
      <c r="H23" s="754"/>
      <c r="I23" s="759"/>
      <c r="J23" s="852"/>
      <c r="K23" s="853"/>
    </row>
    <row r="24" customHeight="1" spans="1:11">
      <c r="A24" s="782">
        <v>2</v>
      </c>
      <c r="B24" s="796"/>
      <c r="C24" s="799"/>
      <c r="D24" s="799"/>
      <c r="E24" s="800"/>
      <c r="F24" s="752"/>
      <c r="G24" s="753"/>
      <c r="H24" s="754"/>
      <c r="I24" s="759"/>
      <c r="J24" s="852"/>
      <c r="K24" s="853"/>
    </row>
    <row r="25" customHeight="1" spans="1:11">
      <c r="A25" s="782">
        <v>3</v>
      </c>
      <c r="B25" s="796"/>
      <c r="C25" s="799"/>
      <c r="D25" s="799"/>
      <c r="E25" s="800"/>
      <c r="F25" s="752"/>
      <c r="G25" s="753"/>
      <c r="H25" s="754"/>
      <c r="I25" s="759"/>
      <c r="J25" s="852"/>
      <c r="K25" s="853"/>
    </row>
    <row r="26" customHeight="1" spans="1:11">
      <c r="A26" s="782">
        <v>4</v>
      </c>
      <c r="B26" s="796"/>
      <c r="C26" s="799"/>
      <c r="D26" s="799"/>
      <c r="E26" s="800"/>
      <c r="F26" s="752"/>
      <c r="G26" s="753"/>
      <c r="H26" s="754"/>
      <c r="I26" s="759"/>
      <c r="J26" s="852"/>
      <c r="K26" s="853"/>
    </row>
    <row r="27" customHeight="1" spans="1:11">
      <c r="A27" s="782">
        <v>5</v>
      </c>
      <c r="B27" s="796"/>
      <c r="C27" s="799"/>
      <c r="D27" s="799"/>
      <c r="E27" s="800"/>
      <c r="F27" s="752"/>
      <c r="G27" s="753"/>
      <c r="H27" s="754"/>
      <c r="I27" s="759"/>
      <c r="J27" s="852"/>
      <c r="K27" s="853"/>
    </row>
    <row r="28" customHeight="1" spans="1:11">
      <c r="A28" s="801">
        <v>6</v>
      </c>
      <c r="B28" s="796"/>
      <c r="C28" s="799"/>
      <c r="D28" s="799"/>
      <c r="E28" s="800"/>
      <c r="F28" s="752"/>
      <c r="G28" s="753"/>
      <c r="H28" s="754"/>
      <c r="I28" s="759"/>
      <c r="J28" s="852"/>
      <c r="K28" s="853"/>
    </row>
    <row r="29" customHeight="1" spans="1:11">
      <c r="A29" s="801">
        <v>7</v>
      </c>
      <c r="B29" s="802"/>
      <c r="C29" s="797"/>
      <c r="D29" s="797"/>
      <c r="E29" s="798"/>
      <c r="F29" s="752"/>
      <c r="G29" s="753"/>
      <c r="H29" s="754"/>
      <c r="I29" s="854"/>
      <c r="J29" s="852"/>
      <c r="K29" s="853"/>
    </row>
    <row r="30" customHeight="1" spans="1:11">
      <c r="A30" s="801">
        <v>8</v>
      </c>
      <c r="B30" s="796"/>
      <c r="C30" s="799"/>
      <c r="D30" s="799"/>
      <c r="E30" s="800"/>
      <c r="F30" s="752"/>
      <c r="G30" s="753"/>
      <c r="H30" s="754"/>
      <c r="I30" s="854"/>
      <c r="J30" s="852"/>
      <c r="K30" s="853"/>
    </row>
    <row r="31" customHeight="1" spans="1:11">
      <c r="A31" s="801">
        <v>9</v>
      </c>
      <c r="B31" s="796"/>
      <c r="C31" s="799"/>
      <c r="D31" s="799"/>
      <c r="E31" s="800"/>
      <c r="F31" s="752"/>
      <c r="G31" s="753"/>
      <c r="H31" s="754"/>
      <c r="I31" s="854"/>
      <c r="J31" s="852"/>
      <c r="K31" s="853"/>
    </row>
    <row r="32" customHeight="1" spans="1:11">
      <c r="A32" s="801">
        <v>10</v>
      </c>
      <c r="B32" s="802"/>
      <c r="C32" s="797"/>
      <c r="D32" s="797"/>
      <c r="E32" s="798"/>
      <c r="F32" s="752"/>
      <c r="G32" s="753"/>
      <c r="H32" s="754"/>
      <c r="I32" s="854"/>
      <c r="J32" s="852"/>
      <c r="K32" s="853"/>
    </row>
    <row r="33" customHeight="1" spans="1:11">
      <c r="A33" s="803" t="s">
        <v>331</v>
      </c>
      <c r="B33" s="804"/>
      <c r="C33" s="774"/>
      <c r="D33" s="790"/>
      <c r="E33" s="790"/>
      <c r="F33" s="790"/>
      <c r="G33" s="790"/>
      <c r="H33" s="790"/>
      <c r="I33" s="790"/>
      <c r="J33" s="790"/>
      <c r="K33" s="843"/>
    </row>
    <row r="34" customHeight="1" spans="1:11">
      <c r="A34" s="805" t="s">
        <v>332</v>
      </c>
      <c r="B34" s="806"/>
      <c r="C34" s="807"/>
      <c r="D34" s="808"/>
      <c r="E34" s="808"/>
      <c r="F34" s="808"/>
      <c r="G34" s="808"/>
      <c r="H34" s="808"/>
      <c r="I34" s="808"/>
      <c r="J34" s="808"/>
      <c r="K34" s="855"/>
    </row>
    <row r="35" ht="30.75" customHeight="1" spans="1:11">
      <c r="A35" s="809" t="s">
        <v>333</v>
      </c>
      <c r="B35" s="810"/>
      <c r="C35" s="811"/>
      <c r="D35" s="811"/>
      <c r="E35" s="811"/>
      <c r="F35" s="811"/>
      <c r="G35" s="811"/>
      <c r="H35" s="811"/>
      <c r="I35" s="811"/>
      <c r="J35" s="811"/>
      <c r="K35" s="856"/>
    </row>
    <row r="36" s="736" customFormat="1" customHeight="1" spans="1:11">
      <c r="A36" s="812" t="s">
        <v>334</v>
      </c>
      <c r="B36" s="813" t="s">
        <v>335</v>
      </c>
      <c r="C36" s="814"/>
      <c r="D36" s="814"/>
      <c r="E36" s="814"/>
      <c r="F36" s="815" t="s">
        <v>336</v>
      </c>
      <c r="G36" s="814"/>
      <c r="H36" s="814"/>
      <c r="I36" s="815" t="s">
        <v>337</v>
      </c>
      <c r="J36" s="814"/>
      <c r="K36" s="857"/>
    </row>
    <row r="37" s="736" customFormat="1" customHeight="1" spans="1:11">
      <c r="A37" s="816"/>
      <c r="B37" s="758" t="s">
        <v>338</v>
      </c>
      <c r="C37" s="761"/>
      <c r="D37" s="761"/>
      <c r="E37" s="761"/>
      <c r="F37" s="758" t="s">
        <v>339</v>
      </c>
      <c r="G37" s="817"/>
      <c r="H37" s="817"/>
      <c r="I37" s="758" t="s">
        <v>340</v>
      </c>
      <c r="J37" s="858" t="str">
        <f>CONCATENATE(封面!F13,封面!G13,封面!H13,封面!I13,封面!J13,封面!K13)</f>
        <v>2021年3月31日</v>
      </c>
      <c r="K37" s="859"/>
    </row>
    <row r="38" s="736" customFormat="1" customHeight="1" spans="1:11">
      <c r="A38" s="816"/>
      <c r="B38" s="758" t="s">
        <v>341</v>
      </c>
      <c r="C38" s="762"/>
      <c r="D38" s="762"/>
      <c r="E38" s="762"/>
      <c r="F38" s="758" t="s">
        <v>18</v>
      </c>
      <c r="G38" s="818" t="str">
        <f>封面!F16&amp;""</f>
        <v/>
      </c>
      <c r="H38" s="819"/>
      <c r="I38" s="758" t="s">
        <v>342</v>
      </c>
      <c r="J38" s="758"/>
      <c r="K38" s="860"/>
    </row>
    <row r="39" customHeight="1" spans="1:11">
      <c r="A39" s="820" t="s">
        <v>343</v>
      </c>
      <c r="B39" s="758" t="s">
        <v>344</v>
      </c>
      <c r="C39" s="762"/>
      <c r="D39" s="762"/>
      <c r="E39" s="762"/>
      <c r="F39" s="758" t="s">
        <v>345</v>
      </c>
      <c r="G39" s="821" t="str">
        <f>封面!G18&amp;""</f>
        <v/>
      </c>
      <c r="H39" s="822"/>
      <c r="I39" s="822"/>
      <c r="J39" s="822"/>
      <c r="K39" s="861"/>
    </row>
    <row r="40" customHeight="1" spans="1:11">
      <c r="A40" s="782"/>
      <c r="B40" s="759"/>
      <c r="C40" s="823" t="s">
        <v>38</v>
      </c>
      <c r="D40" s="761"/>
      <c r="E40" s="823" t="s">
        <v>346</v>
      </c>
      <c r="F40" s="761"/>
      <c r="G40" s="823" t="s">
        <v>347</v>
      </c>
      <c r="H40" s="761"/>
      <c r="I40" s="823" t="s">
        <v>99</v>
      </c>
      <c r="J40" s="823" t="s">
        <v>107</v>
      </c>
      <c r="K40" s="842"/>
    </row>
    <row r="41" s="737" customFormat="1" customHeight="1" spans="1:11">
      <c r="A41" s="820" t="s">
        <v>348</v>
      </c>
      <c r="B41" s="824" t="str">
        <f>""&amp;封面!G11</f>
        <v>魏延辉</v>
      </c>
      <c r="C41" s="823"/>
      <c r="D41" s="761"/>
      <c r="E41" s="761"/>
      <c r="F41" s="761"/>
      <c r="G41" s="761"/>
      <c r="H41" s="761"/>
      <c r="I41" s="761"/>
      <c r="J41" s="761"/>
      <c r="K41" s="842"/>
    </row>
    <row r="42" s="737" customFormat="1" customHeight="1" spans="1:11">
      <c r="A42" s="825" t="s">
        <v>349</v>
      </c>
      <c r="B42" s="826"/>
      <c r="C42" s="827"/>
      <c r="D42" s="828"/>
      <c r="E42" s="827"/>
      <c r="F42" s="828"/>
      <c r="G42" s="828"/>
      <c r="H42" s="828"/>
      <c r="I42" s="828"/>
      <c r="J42" s="828"/>
      <c r="K42" s="862"/>
    </row>
    <row r="43" s="736" customFormat="1" customHeight="1" spans="2:11">
      <c r="B43" s="829"/>
      <c r="C43" s="829"/>
      <c r="D43" s="829"/>
      <c r="E43" s="829"/>
      <c r="F43" s="829"/>
      <c r="G43" s="829"/>
      <c r="H43" s="829"/>
      <c r="I43" s="829"/>
      <c r="J43" s="829"/>
      <c r="K43" s="829"/>
    </row>
    <row r="44" customHeight="1" spans="1:1">
      <c r="A44" s="738"/>
    </row>
    <row r="45" customHeight="1" spans="4:4">
      <c r="D45" s="734"/>
    </row>
  </sheetData>
  <mergeCells count="71">
    <mergeCell ref="A2:K2"/>
    <mergeCell ref="A3:K3"/>
    <mergeCell ref="C5:G5"/>
    <mergeCell ref="C6:G6"/>
    <mergeCell ref="B7:E7"/>
    <mergeCell ref="B8:E8"/>
    <mergeCell ref="F9:G9"/>
    <mergeCell ref="B10:G10"/>
    <mergeCell ref="J11:K11"/>
    <mergeCell ref="H13:K13"/>
    <mergeCell ref="H14:I14"/>
    <mergeCell ref="J14:K14"/>
    <mergeCell ref="B16:G16"/>
    <mergeCell ref="B17:G17"/>
    <mergeCell ref="B18:G18"/>
    <mergeCell ref="B19:G19"/>
    <mergeCell ref="B20:G20"/>
    <mergeCell ref="B21:G21"/>
    <mergeCell ref="A22:E22"/>
    <mergeCell ref="F22:H22"/>
    <mergeCell ref="B23:E23"/>
    <mergeCell ref="F23:H23"/>
    <mergeCell ref="B24:E24"/>
    <mergeCell ref="F24:H24"/>
    <mergeCell ref="B25:E25"/>
    <mergeCell ref="F25:H25"/>
    <mergeCell ref="B26:E26"/>
    <mergeCell ref="F26:H26"/>
    <mergeCell ref="B27:E27"/>
    <mergeCell ref="F27:H27"/>
    <mergeCell ref="B28:E28"/>
    <mergeCell ref="F28:H28"/>
    <mergeCell ref="B29:E29"/>
    <mergeCell ref="F29:H29"/>
    <mergeCell ref="B30:E30"/>
    <mergeCell ref="F30:H30"/>
    <mergeCell ref="B31:E31"/>
    <mergeCell ref="F31:H31"/>
    <mergeCell ref="B32:E32"/>
    <mergeCell ref="F32:H32"/>
    <mergeCell ref="A33:B33"/>
    <mergeCell ref="C33:K33"/>
    <mergeCell ref="A34:B34"/>
    <mergeCell ref="C34:K34"/>
    <mergeCell ref="C36:E36"/>
    <mergeCell ref="G36:H36"/>
    <mergeCell ref="J36:K36"/>
    <mergeCell ref="C37:E37"/>
    <mergeCell ref="G37:H37"/>
    <mergeCell ref="J37:K37"/>
    <mergeCell ref="C38:E38"/>
    <mergeCell ref="G38:H38"/>
    <mergeCell ref="J38:K38"/>
    <mergeCell ref="B39:D39"/>
    <mergeCell ref="G39:K39"/>
    <mergeCell ref="C40:D40"/>
    <mergeCell ref="E40:F40"/>
    <mergeCell ref="G40:H40"/>
    <mergeCell ref="C41:D41"/>
    <mergeCell ref="E41:F41"/>
    <mergeCell ref="G41:H41"/>
    <mergeCell ref="C42:D42"/>
    <mergeCell ref="E42:F42"/>
    <mergeCell ref="G42:H42"/>
    <mergeCell ref="A5:A6"/>
    <mergeCell ref="A36:A38"/>
    <mergeCell ref="H5:H6"/>
    <mergeCell ref="I5:I6"/>
    <mergeCell ref="J5:J6"/>
    <mergeCell ref="K5:K6"/>
    <mergeCell ref="A14:G15"/>
  </mergeCells>
  <hyperlinks>
    <hyperlink ref="A1" location="索引目录!B4" display="返回索引页"/>
  </hyperlinks>
  <printOptions horizontalCentered="1"/>
  <pageMargins left="0.629861111111111" right="0.236111111111111" top="0.786805555555556" bottom="0.786805555555556" header="0.511111111111111" footer="0.511111111111111"/>
  <pageSetup paperSize="9" scale="81" firstPageNumber="4294963191" fitToHeight="0" orientation="landscape" useFirstPageNumber="1"/>
  <headerFooter alignWithMargins="0"/>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9"/>
  <sheetViews>
    <sheetView workbookViewId="0">
      <selection activeCell="A3" sqref="A3:L3"/>
    </sheetView>
  </sheetViews>
  <sheetFormatPr defaultColWidth="9" defaultRowHeight="15.75" customHeight="1"/>
  <cols>
    <col min="1" max="1" width="4.75" style="13" customWidth="1"/>
    <col min="2" max="2" width="20.375" style="13" customWidth="1"/>
    <col min="3" max="3" width="8.25" style="13" customWidth="1"/>
    <col min="4" max="4" width="10" style="13" customWidth="1"/>
    <col min="5" max="6" width="9.375" style="13" customWidth="1"/>
    <col min="7" max="8" width="13.125" style="13" hidden="1" customWidth="1" outlineLevel="1"/>
    <col min="9" max="9" width="16.875" style="13" customWidth="1" collapsed="1"/>
    <col min="10" max="10" width="16.875" style="13" customWidth="1"/>
    <col min="11" max="11" width="11.75" style="13" customWidth="1"/>
    <col min="12" max="12" width="14.5" style="13" customWidth="1"/>
    <col min="13" max="16384" width="9" style="13"/>
  </cols>
  <sheetData>
    <row r="1" spans="1:12">
      <c r="A1" s="14" t="s">
        <v>284</v>
      </c>
      <c r="B1" s="15" t="s">
        <v>361</v>
      </c>
      <c r="C1" s="16"/>
      <c r="D1" s="16"/>
      <c r="E1" s="16"/>
      <c r="F1" s="505"/>
      <c r="G1" s="16"/>
      <c r="H1" s="16"/>
      <c r="I1" s="16"/>
      <c r="J1" s="16"/>
      <c r="K1" s="16"/>
      <c r="L1" s="16"/>
    </row>
    <row r="2" s="11" customFormat="1" ht="30" customHeight="1" spans="1:12">
      <c r="A2" s="17" t="s">
        <v>623</v>
      </c>
      <c r="B2" s="18"/>
      <c r="C2" s="18"/>
      <c r="D2" s="18"/>
      <c r="E2" s="18"/>
      <c r="F2" s="18"/>
      <c r="G2" s="18"/>
      <c r="H2" s="18"/>
      <c r="I2" s="18"/>
      <c r="J2" s="18"/>
      <c r="K2" s="18"/>
      <c r="L2" s="18"/>
    </row>
    <row r="3" ht="14.1" customHeight="1" spans="1:14">
      <c r="A3" s="19" t="str">
        <f>CONCATENATE(封面!D9,封面!F9,封面!G9,封面!H9,封面!I9,封面!J9,封面!K9)</f>
        <v>评估基准日：2021年3月31日</v>
      </c>
      <c r="B3" s="19"/>
      <c r="C3" s="19"/>
      <c r="D3" s="19"/>
      <c r="E3" s="19"/>
      <c r="F3" s="19"/>
      <c r="G3" s="19"/>
      <c r="H3" s="19"/>
      <c r="I3" s="19"/>
      <c r="J3" s="30"/>
      <c r="K3" s="30"/>
      <c r="L3" s="30"/>
      <c r="M3" s="30"/>
      <c r="N3" s="30"/>
    </row>
    <row r="4" customHeight="1" spans="1:12">
      <c r="A4" s="20" t="str">
        <f>封面!D7&amp;封面!F7</f>
        <v>产权持有人：黑龙江省机场管理集团有限公司漠河机场分公司</v>
      </c>
      <c r="L4" s="31" t="s">
        <v>286</v>
      </c>
    </row>
    <row r="5" s="12" customFormat="1" customHeight="1" spans="1:12">
      <c r="A5" s="21" t="s">
        <v>351</v>
      </c>
      <c r="B5" s="21" t="s">
        <v>461</v>
      </c>
      <c r="C5" s="21" t="s">
        <v>463</v>
      </c>
      <c r="D5" s="21" t="s">
        <v>624</v>
      </c>
      <c r="E5" s="21" t="s">
        <v>607</v>
      </c>
      <c r="F5" s="21" t="s">
        <v>619</v>
      </c>
      <c r="G5" s="22" t="s">
        <v>364</v>
      </c>
      <c r="H5" s="22" t="s">
        <v>442</v>
      </c>
      <c r="I5" s="21" t="s">
        <v>366</v>
      </c>
      <c r="J5" s="21" t="s">
        <v>367</v>
      </c>
      <c r="K5" s="21" t="s">
        <v>387</v>
      </c>
      <c r="L5" s="21" t="s">
        <v>450</v>
      </c>
    </row>
    <row r="6" customHeight="1" spans="1:12">
      <c r="A6" s="23"/>
      <c r="B6" s="24"/>
      <c r="C6" s="25"/>
      <c r="D6" s="23"/>
      <c r="E6" s="23"/>
      <c r="F6" s="23"/>
      <c r="G6" s="26"/>
      <c r="H6" s="26"/>
      <c r="I6" s="26"/>
      <c r="J6" s="26"/>
      <c r="K6" s="26" t="str">
        <f t="shared" ref="K6:K27" si="0">IF(I6=0,"",(J6-I6)/I6*100)</f>
        <v/>
      </c>
      <c r="L6" s="32"/>
    </row>
    <row r="7" customHeight="1" spans="1:12">
      <c r="A7" s="23"/>
      <c r="B7" s="24"/>
      <c r="C7" s="25"/>
      <c r="D7" s="23"/>
      <c r="E7" s="23"/>
      <c r="F7" s="23"/>
      <c r="G7" s="26"/>
      <c r="H7" s="26"/>
      <c r="I7" s="26"/>
      <c r="J7" s="26"/>
      <c r="K7" s="26" t="str">
        <f t="shared" si="0"/>
        <v/>
      </c>
      <c r="L7" s="32"/>
    </row>
    <row r="8" customHeight="1" spans="1:12">
      <c r="A8" s="23"/>
      <c r="B8" s="24"/>
      <c r="C8" s="25"/>
      <c r="D8" s="23"/>
      <c r="E8" s="23"/>
      <c r="F8" s="23"/>
      <c r="G8" s="26"/>
      <c r="H8" s="26"/>
      <c r="I8" s="26"/>
      <c r="J8" s="26"/>
      <c r="K8" s="26" t="str">
        <f t="shared" si="0"/>
        <v/>
      </c>
      <c r="L8" s="32"/>
    </row>
    <row r="9" customHeight="1" spans="1:12">
      <c r="A9" s="23"/>
      <c r="B9" s="24"/>
      <c r="C9" s="25"/>
      <c r="D9" s="23"/>
      <c r="E9" s="23"/>
      <c r="F9" s="23"/>
      <c r="G9" s="26"/>
      <c r="H9" s="26"/>
      <c r="I9" s="26"/>
      <c r="J9" s="26"/>
      <c r="K9" s="26" t="str">
        <f t="shared" si="0"/>
        <v/>
      </c>
      <c r="L9" s="32"/>
    </row>
    <row r="10" customHeight="1" spans="1:12">
      <c r="A10" s="23"/>
      <c r="B10" s="24"/>
      <c r="C10" s="25"/>
      <c r="D10" s="23"/>
      <c r="E10" s="23"/>
      <c r="F10" s="23"/>
      <c r="G10" s="26"/>
      <c r="H10" s="26"/>
      <c r="I10" s="26"/>
      <c r="J10" s="26"/>
      <c r="K10" s="26" t="str">
        <f t="shared" si="0"/>
        <v/>
      </c>
      <c r="L10" s="32"/>
    </row>
    <row r="11" customHeight="1" spans="1:12">
      <c r="A11" s="23"/>
      <c r="B11" s="24"/>
      <c r="C11" s="25"/>
      <c r="D11" s="23"/>
      <c r="E11" s="23"/>
      <c r="F11" s="23"/>
      <c r="G11" s="26"/>
      <c r="H11" s="26"/>
      <c r="I11" s="26"/>
      <c r="J11" s="26"/>
      <c r="K11" s="26" t="str">
        <f t="shared" si="0"/>
        <v/>
      </c>
      <c r="L11" s="32"/>
    </row>
    <row r="12" customHeight="1" spans="1:12">
      <c r="A12" s="23"/>
      <c r="B12" s="24"/>
      <c r="C12" s="25"/>
      <c r="D12" s="23"/>
      <c r="E12" s="23"/>
      <c r="F12" s="23"/>
      <c r="G12" s="26"/>
      <c r="H12" s="26"/>
      <c r="I12" s="26"/>
      <c r="J12" s="26"/>
      <c r="K12" s="26" t="str">
        <f t="shared" si="0"/>
        <v/>
      </c>
      <c r="L12" s="32"/>
    </row>
    <row r="13" customHeight="1" spans="1:12">
      <c r="A13" s="23"/>
      <c r="B13" s="24"/>
      <c r="C13" s="25"/>
      <c r="D13" s="23"/>
      <c r="E13" s="23"/>
      <c r="F13" s="23"/>
      <c r="G13" s="26"/>
      <c r="H13" s="26"/>
      <c r="I13" s="26"/>
      <c r="J13" s="26"/>
      <c r="K13" s="26" t="str">
        <f t="shared" si="0"/>
        <v/>
      </c>
      <c r="L13" s="32"/>
    </row>
    <row r="14" customHeight="1" spans="1:12">
      <c r="A14" s="23"/>
      <c r="B14" s="24"/>
      <c r="C14" s="25"/>
      <c r="D14" s="23"/>
      <c r="E14" s="23"/>
      <c r="F14" s="23"/>
      <c r="G14" s="26"/>
      <c r="H14" s="26"/>
      <c r="I14" s="26"/>
      <c r="J14" s="26"/>
      <c r="K14" s="26" t="str">
        <f t="shared" si="0"/>
        <v/>
      </c>
      <c r="L14" s="32"/>
    </row>
    <row r="15" customHeight="1" spans="1:12">
      <c r="A15" s="23"/>
      <c r="B15" s="24"/>
      <c r="C15" s="25"/>
      <c r="D15" s="23"/>
      <c r="E15" s="23"/>
      <c r="F15" s="23"/>
      <c r="G15" s="26"/>
      <c r="H15" s="26"/>
      <c r="I15" s="26"/>
      <c r="J15" s="26"/>
      <c r="K15" s="26" t="str">
        <f t="shared" si="0"/>
        <v/>
      </c>
      <c r="L15" s="32"/>
    </row>
    <row r="16" customHeight="1" spans="1:12">
      <c r="A16" s="23"/>
      <c r="B16" s="24"/>
      <c r="C16" s="25"/>
      <c r="D16" s="23"/>
      <c r="E16" s="23"/>
      <c r="F16" s="23"/>
      <c r="G16" s="26"/>
      <c r="H16" s="26"/>
      <c r="I16" s="26"/>
      <c r="J16" s="26"/>
      <c r="K16" s="26" t="str">
        <f t="shared" si="0"/>
        <v/>
      </c>
      <c r="L16" s="32"/>
    </row>
    <row r="17" customHeight="1" spans="1:12">
      <c r="A17" s="23"/>
      <c r="B17" s="24"/>
      <c r="C17" s="25"/>
      <c r="D17" s="23"/>
      <c r="E17" s="23"/>
      <c r="F17" s="23"/>
      <c r="G17" s="26"/>
      <c r="H17" s="26"/>
      <c r="I17" s="26"/>
      <c r="J17" s="26"/>
      <c r="K17" s="26" t="str">
        <f t="shared" si="0"/>
        <v/>
      </c>
      <c r="L17" s="32"/>
    </row>
    <row r="18" customHeight="1" spans="1:12">
      <c r="A18" s="23"/>
      <c r="B18" s="24"/>
      <c r="C18" s="25"/>
      <c r="D18" s="23"/>
      <c r="E18" s="23"/>
      <c r="F18" s="23"/>
      <c r="G18" s="26"/>
      <c r="H18" s="26"/>
      <c r="I18" s="26"/>
      <c r="J18" s="26"/>
      <c r="K18" s="26" t="str">
        <f t="shared" si="0"/>
        <v/>
      </c>
      <c r="L18" s="32"/>
    </row>
    <row r="19" customHeight="1" spans="1:12">
      <c r="A19" s="23"/>
      <c r="B19" s="24"/>
      <c r="C19" s="25"/>
      <c r="D19" s="23"/>
      <c r="E19" s="23"/>
      <c r="F19" s="23"/>
      <c r="G19" s="26"/>
      <c r="H19" s="26"/>
      <c r="I19" s="26"/>
      <c r="J19" s="26"/>
      <c r="K19" s="26" t="str">
        <f t="shared" si="0"/>
        <v/>
      </c>
      <c r="L19" s="32"/>
    </row>
    <row r="20" customHeight="1" spans="1:12">
      <c r="A20" s="23"/>
      <c r="B20" s="24"/>
      <c r="C20" s="25"/>
      <c r="D20" s="23"/>
      <c r="E20" s="23"/>
      <c r="F20" s="23"/>
      <c r="G20" s="26"/>
      <c r="H20" s="26"/>
      <c r="I20" s="26"/>
      <c r="J20" s="26"/>
      <c r="K20" s="26" t="str">
        <f t="shared" si="0"/>
        <v/>
      </c>
      <c r="L20" s="32"/>
    </row>
    <row r="21" customHeight="1" spans="1:12">
      <c r="A21" s="23"/>
      <c r="B21" s="24"/>
      <c r="C21" s="25"/>
      <c r="D21" s="23"/>
      <c r="E21" s="23"/>
      <c r="F21" s="23"/>
      <c r="G21" s="26"/>
      <c r="H21" s="26"/>
      <c r="I21" s="26"/>
      <c r="J21" s="26"/>
      <c r="K21" s="26" t="str">
        <f t="shared" si="0"/>
        <v/>
      </c>
      <c r="L21" s="32"/>
    </row>
    <row r="22" customHeight="1" spans="1:12">
      <c r="A22" s="23"/>
      <c r="B22" s="24"/>
      <c r="C22" s="25"/>
      <c r="D22" s="23"/>
      <c r="E22" s="23"/>
      <c r="F22" s="23"/>
      <c r="G22" s="26"/>
      <c r="H22" s="26"/>
      <c r="I22" s="26"/>
      <c r="J22" s="26"/>
      <c r="K22" s="26" t="str">
        <f t="shared" si="0"/>
        <v/>
      </c>
      <c r="L22" s="32"/>
    </row>
    <row r="23" customHeight="1" spans="1:12">
      <c r="A23" s="23"/>
      <c r="B23" s="24"/>
      <c r="C23" s="25"/>
      <c r="D23" s="23"/>
      <c r="E23" s="23"/>
      <c r="F23" s="23"/>
      <c r="G23" s="26"/>
      <c r="H23" s="26"/>
      <c r="I23" s="26"/>
      <c r="J23" s="26"/>
      <c r="K23" s="26" t="str">
        <f t="shared" si="0"/>
        <v/>
      </c>
      <c r="L23" s="32"/>
    </row>
    <row r="24" customHeight="1" spans="1:12">
      <c r="A24" s="23"/>
      <c r="B24" s="24"/>
      <c r="C24" s="25"/>
      <c r="D24" s="23"/>
      <c r="E24" s="23"/>
      <c r="F24" s="23"/>
      <c r="G24" s="26"/>
      <c r="H24" s="26"/>
      <c r="I24" s="26"/>
      <c r="J24" s="26"/>
      <c r="K24" s="26" t="str">
        <f t="shared" si="0"/>
        <v/>
      </c>
      <c r="L24" s="32"/>
    </row>
    <row r="25" customHeight="1" spans="1:12">
      <c r="A25" s="27" t="s">
        <v>482</v>
      </c>
      <c r="B25" s="45"/>
      <c r="C25" s="23"/>
      <c r="D25" s="25"/>
      <c r="E25" s="25"/>
      <c r="F25" s="25"/>
      <c r="G25" s="26">
        <f>SUM(G6:G24)</f>
        <v>0</v>
      </c>
      <c r="H25" s="26"/>
      <c r="I25" s="26">
        <f>SUM(I6:I24)</f>
        <v>0</v>
      </c>
      <c r="J25" s="26">
        <f>SUM(J6:J24)</f>
        <v>0</v>
      </c>
      <c r="K25" s="26" t="str">
        <f t="shared" si="0"/>
        <v/>
      </c>
      <c r="L25" s="32"/>
    </row>
    <row r="26" customHeight="1" spans="1:12">
      <c r="A26" s="27" t="s">
        <v>625</v>
      </c>
      <c r="B26" s="28"/>
      <c r="C26" s="23"/>
      <c r="D26" s="25"/>
      <c r="E26" s="25"/>
      <c r="F26" s="25"/>
      <c r="G26" s="26"/>
      <c r="H26" s="26"/>
      <c r="I26" s="26">
        <f>G26</f>
        <v>0</v>
      </c>
      <c r="J26" s="26">
        <v>0</v>
      </c>
      <c r="K26" s="26" t="str">
        <f t="shared" si="0"/>
        <v/>
      </c>
      <c r="L26" s="32"/>
    </row>
    <row r="27" customHeight="1" spans="1:12">
      <c r="A27" s="27" t="s">
        <v>621</v>
      </c>
      <c r="B27" s="45"/>
      <c r="C27" s="23"/>
      <c r="D27" s="25"/>
      <c r="E27" s="25"/>
      <c r="F27" s="25"/>
      <c r="G27" s="26">
        <f>G25-G26</f>
        <v>0</v>
      </c>
      <c r="H27" s="26"/>
      <c r="I27" s="26">
        <f>I25-I26</f>
        <v>0</v>
      </c>
      <c r="J27" s="26">
        <f>J25-J26</f>
        <v>0</v>
      </c>
      <c r="K27" s="26" t="str">
        <f t="shared" si="0"/>
        <v/>
      </c>
      <c r="L27" s="32"/>
    </row>
    <row r="28" customHeight="1" spans="1:9">
      <c r="A28" s="29" t="str">
        <f>封面!D11&amp;封面!G11</f>
        <v>填表人：魏延辉</v>
      </c>
      <c r="C28" s="509"/>
      <c r="I28" s="120" t="str">
        <f>"评估人员："&amp;封面!G22</f>
        <v>评估人员：</v>
      </c>
    </row>
    <row r="29" customHeight="1" spans="1:1">
      <c r="A29" s="29" t="str">
        <f>CONCATENATE(封面!D13,封面!F13,封面!G13,封面!H13,封面!I13,封面!J13,封面!K13)</f>
        <v>填表日期：2021年3月31日</v>
      </c>
    </row>
  </sheetData>
  <mergeCells count="5">
    <mergeCell ref="A2:L2"/>
    <mergeCell ref="A3:L3"/>
    <mergeCell ref="A25:B25"/>
    <mergeCell ref="A26:B26"/>
    <mergeCell ref="A27:B27"/>
  </mergeCells>
  <hyperlinks>
    <hyperlink ref="A1" location="索引目录!D33" display="返回索引页"/>
    <hyperlink ref="B1" location="长期投资汇总!B9"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Roman,常规"4-4
&amp;"宋体,常规"共&amp;"Times New Roman,常规"&amp;N&amp;"宋体,常规"页第&amp;"Times New Roman,常规"&amp;P&amp;"宋体,常规"页</oddHead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4"/>
    <pageSetUpPr fitToPage="1"/>
  </sheetPr>
  <dimension ref="A1:U29"/>
  <sheetViews>
    <sheetView workbookViewId="0">
      <selection activeCell="A2" sqref="A2:U2"/>
    </sheetView>
  </sheetViews>
  <sheetFormatPr defaultColWidth="9" defaultRowHeight="15.75" customHeight="1"/>
  <cols>
    <col min="1" max="1" width="5.5" style="101" customWidth="1"/>
    <col min="2" max="2" width="7.25" style="101" customWidth="1"/>
    <col min="3" max="3" width="9.125" style="101" customWidth="1"/>
    <col min="4" max="4" width="12.125" style="101" customWidth="1"/>
    <col min="5" max="5" width="5.375" style="101" customWidth="1"/>
    <col min="6" max="6" width="6.375" style="101" customWidth="1"/>
    <col min="7" max="7" width="4.5" style="101" customWidth="1"/>
    <col min="8" max="8" width="7.75" style="101" customWidth="1"/>
    <col min="9" max="9" width="7.25" style="101" customWidth="1"/>
    <col min="10" max="10" width="8.5" style="101" hidden="1" customWidth="1" outlineLevel="1"/>
    <col min="11" max="13" width="8" style="101" hidden="1" customWidth="1" outlineLevel="1"/>
    <col min="14" max="14" width="8" style="101" customWidth="1" collapsed="1"/>
    <col min="15" max="15" width="8" style="101" customWidth="1"/>
    <col min="16" max="16" width="6.5" style="101" customWidth="1"/>
    <col min="17" max="17" width="7.625" style="101" customWidth="1"/>
    <col min="18" max="18" width="7.875" style="101" customWidth="1"/>
    <col min="19" max="19" width="7.75" style="101" customWidth="1"/>
    <col min="20" max="20" width="7.25" style="101" customWidth="1"/>
    <col min="21" max="21" width="6" style="101" customWidth="1"/>
    <col min="22" max="16384" width="9" style="101"/>
  </cols>
  <sheetData>
    <row r="1" s="13" customFormat="1" ht="14.25" spans="1:12">
      <c r="A1" s="14" t="s">
        <v>284</v>
      </c>
      <c r="B1" s="15" t="s">
        <v>361</v>
      </c>
      <c r="C1" s="16"/>
      <c r="D1" s="16"/>
      <c r="E1" s="16"/>
      <c r="F1" s="505"/>
      <c r="G1" s="16"/>
      <c r="H1" s="16"/>
      <c r="I1" s="16"/>
      <c r="J1" s="16"/>
      <c r="K1" s="16"/>
      <c r="L1" s="16"/>
    </row>
    <row r="2" s="470" customFormat="1" ht="30" customHeight="1" spans="1:21">
      <c r="A2" s="98" t="s">
        <v>626</v>
      </c>
      <c r="B2" s="98"/>
      <c r="C2" s="98"/>
      <c r="D2" s="98"/>
      <c r="E2" s="98"/>
      <c r="F2" s="98"/>
      <c r="G2" s="98"/>
      <c r="H2" s="98"/>
      <c r="I2" s="98"/>
      <c r="J2" s="98"/>
      <c r="K2" s="98"/>
      <c r="L2" s="98"/>
      <c r="M2" s="98"/>
      <c r="N2" s="98"/>
      <c r="O2" s="98"/>
      <c r="P2" s="98"/>
      <c r="Q2" s="98"/>
      <c r="R2" s="98"/>
      <c r="S2" s="98"/>
      <c r="T2" s="98"/>
      <c r="U2" s="98"/>
    </row>
    <row r="3" s="470" customFormat="1" customHeight="1" spans="1:21">
      <c r="A3" s="472" t="s">
        <v>627</v>
      </c>
      <c r="B3" s="472"/>
      <c r="C3" s="472"/>
      <c r="D3" s="472"/>
      <c r="E3" s="472"/>
      <c r="F3" s="472"/>
      <c r="G3" s="472"/>
      <c r="H3" s="472"/>
      <c r="I3" s="472"/>
      <c r="J3" s="472"/>
      <c r="K3" s="472"/>
      <c r="L3" s="472"/>
      <c r="M3" s="472"/>
      <c r="N3" s="472"/>
      <c r="O3" s="472"/>
      <c r="P3" s="472"/>
      <c r="Q3" s="472"/>
      <c r="R3" s="472"/>
      <c r="S3" s="472"/>
      <c r="T3" s="472"/>
      <c r="U3" s="472"/>
    </row>
    <row r="4" ht="14.1" customHeight="1" spans="1:21">
      <c r="A4" s="100" t="str">
        <f>股权投资!A3</f>
        <v>评估基准日：2021年3月31日</v>
      </c>
      <c r="B4" s="97"/>
      <c r="C4" s="97"/>
      <c r="D4" s="97"/>
      <c r="E4" s="97"/>
      <c r="F4" s="97"/>
      <c r="G4" s="97"/>
      <c r="H4" s="97"/>
      <c r="I4" s="97"/>
      <c r="J4" s="97"/>
      <c r="K4" s="97"/>
      <c r="L4" s="97"/>
      <c r="M4" s="97"/>
      <c r="N4" s="97"/>
      <c r="O4" s="97"/>
      <c r="P4" s="97"/>
      <c r="Q4" s="97"/>
      <c r="R4" s="97"/>
      <c r="S4" s="97"/>
      <c r="T4" s="97"/>
      <c r="U4" s="97"/>
    </row>
    <row r="5" customHeight="1" spans="1:21">
      <c r="A5" s="506" t="s">
        <v>628</v>
      </c>
      <c r="B5" s="506"/>
      <c r="C5" s="506"/>
      <c r="D5" s="506"/>
      <c r="E5" s="506"/>
      <c r="F5" s="506"/>
      <c r="S5" s="508" t="s">
        <v>286</v>
      </c>
      <c r="T5" s="508"/>
      <c r="U5" s="508"/>
    </row>
    <row r="6" s="485" customFormat="1" customHeight="1" spans="1:21">
      <c r="A6" s="486" t="s">
        <v>351</v>
      </c>
      <c r="B6" s="486" t="s">
        <v>629</v>
      </c>
      <c r="C6" s="487" t="s">
        <v>630</v>
      </c>
      <c r="D6" s="487" t="s">
        <v>631</v>
      </c>
      <c r="E6" s="486" t="s">
        <v>632</v>
      </c>
      <c r="F6" s="102" t="s">
        <v>633</v>
      </c>
      <c r="G6" s="488" t="s">
        <v>542</v>
      </c>
      <c r="H6" s="488" t="s">
        <v>634</v>
      </c>
      <c r="I6" s="102" t="s">
        <v>635</v>
      </c>
      <c r="J6" s="486" t="s">
        <v>364</v>
      </c>
      <c r="K6" s="104"/>
      <c r="L6" s="106" t="s">
        <v>442</v>
      </c>
      <c r="M6" s="507"/>
      <c r="N6" s="486" t="s">
        <v>366</v>
      </c>
      <c r="O6" s="104"/>
      <c r="P6" s="486" t="s">
        <v>367</v>
      </c>
      <c r="Q6" s="104"/>
      <c r="R6" s="104"/>
      <c r="S6" s="102" t="s">
        <v>387</v>
      </c>
      <c r="T6" s="487" t="s">
        <v>636</v>
      </c>
      <c r="U6" s="102" t="s">
        <v>450</v>
      </c>
    </row>
    <row r="7" s="485" customFormat="1" ht="22.5" customHeight="1" spans="1:21">
      <c r="A7" s="104"/>
      <c r="B7" s="104"/>
      <c r="C7" s="489"/>
      <c r="D7" s="490"/>
      <c r="E7" s="104"/>
      <c r="F7" s="104"/>
      <c r="G7" s="491"/>
      <c r="H7" s="491"/>
      <c r="I7" s="104"/>
      <c r="J7" s="477" t="s">
        <v>637</v>
      </c>
      <c r="K7" s="486" t="s">
        <v>638</v>
      </c>
      <c r="L7" s="486" t="s">
        <v>637</v>
      </c>
      <c r="M7" s="486" t="s">
        <v>638</v>
      </c>
      <c r="N7" s="477" t="s">
        <v>637</v>
      </c>
      <c r="O7" s="486" t="s">
        <v>638</v>
      </c>
      <c r="P7" s="486" t="s">
        <v>637</v>
      </c>
      <c r="Q7" s="486" t="s">
        <v>570</v>
      </c>
      <c r="R7" s="486" t="s">
        <v>638</v>
      </c>
      <c r="S7" s="104"/>
      <c r="T7" s="489"/>
      <c r="U7" s="104"/>
    </row>
    <row r="8" customHeight="1" spans="1:21">
      <c r="A8" s="104"/>
      <c r="B8" s="476"/>
      <c r="C8" s="476"/>
      <c r="D8" s="476"/>
      <c r="E8" s="104"/>
      <c r="F8" s="105"/>
      <c r="G8" s="105"/>
      <c r="H8" s="483"/>
      <c r="I8" s="114" t="s">
        <v>639</v>
      </c>
      <c r="J8" s="115"/>
      <c r="K8" s="114"/>
      <c r="L8" s="114"/>
      <c r="M8" s="114"/>
      <c r="N8" s="114"/>
      <c r="O8" s="114"/>
      <c r="P8" s="114"/>
      <c r="Q8" s="484"/>
      <c r="R8" s="114"/>
      <c r="S8" s="26" t="str">
        <f>IF(Q8=0,"",(R8-O8)/O8*100)</f>
        <v/>
      </c>
      <c r="T8" s="114"/>
      <c r="U8" s="476"/>
    </row>
    <row r="9" customHeight="1" spans="1:21">
      <c r="A9" s="104"/>
      <c r="B9" s="476"/>
      <c r="C9" s="476"/>
      <c r="D9" s="476"/>
      <c r="E9" s="104"/>
      <c r="F9" s="105"/>
      <c r="G9" s="105"/>
      <c r="H9" s="483"/>
      <c r="I9" s="114" t="s">
        <v>639</v>
      </c>
      <c r="J9" s="115"/>
      <c r="K9" s="114"/>
      <c r="L9" s="114"/>
      <c r="M9" s="114"/>
      <c r="N9" s="114"/>
      <c r="O9" s="114"/>
      <c r="P9" s="114"/>
      <c r="Q9" s="484"/>
      <c r="R9" s="114"/>
      <c r="S9" s="26" t="str">
        <f t="shared" ref="S9:S25" si="0">IF(Q9=0,"",(R9-O9)/O9*100)</f>
        <v/>
      </c>
      <c r="T9" s="114"/>
      <c r="U9" s="476"/>
    </row>
    <row r="10" customHeight="1" spans="1:21">
      <c r="A10" s="104"/>
      <c r="B10" s="476"/>
      <c r="C10" s="476"/>
      <c r="D10" s="476"/>
      <c r="E10" s="104"/>
      <c r="F10" s="105"/>
      <c r="G10" s="105"/>
      <c r="H10" s="483"/>
      <c r="I10" s="114"/>
      <c r="J10" s="115"/>
      <c r="K10" s="114"/>
      <c r="L10" s="114"/>
      <c r="M10" s="114"/>
      <c r="N10" s="114"/>
      <c r="O10" s="114"/>
      <c r="P10" s="114"/>
      <c r="Q10" s="484"/>
      <c r="R10" s="114"/>
      <c r="S10" s="26" t="str">
        <f t="shared" si="0"/>
        <v/>
      </c>
      <c r="T10" s="114"/>
      <c r="U10" s="476"/>
    </row>
    <row r="11" customHeight="1" spans="1:21">
      <c r="A11" s="104"/>
      <c r="B11" s="476"/>
      <c r="C11" s="476"/>
      <c r="D11" s="476"/>
      <c r="E11" s="104"/>
      <c r="F11" s="105"/>
      <c r="G11" s="105"/>
      <c r="H11" s="483"/>
      <c r="I11" s="114"/>
      <c r="J11" s="115"/>
      <c r="K11" s="114"/>
      <c r="L11" s="114"/>
      <c r="M11" s="114"/>
      <c r="N11" s="114"/>
      <c r="O11" s="114"/>
      <c r="P11" s="114"/>
      <c r="Q11" s="484"/>
      <c r="R11" s="114"/>
      <c r="S11" s="26" t="str">
        <f t="shared" si="0"/>
        <v/>
      </c>
      <c r="T11" s="114"/>
      <c r="U11" s="476"/>
    </row>
    <row r="12" customHeight="1" spans="1:21">
      <c r="A12" s="104"/>
      <c r="B12" s="476"/>
      <c r="C12" s="476"/>
      <c r="D12" s="476"/>
      <c r="E12" s="104"/>
      <c r="F12" s="105"/>
      <c r="G12" s="105"/>
      <c r="H12" s="483"/>
      <c r="I12" s="114"/>
      <c r="J12" s="115"/>
      <c r="K12" s="114"/>
      <c r="L12" s="114"/>
      <c r="M12" s="114"/>
      <c r="N12" s="114"/>
      <c r="O12" s="114"/>
      <c r="P12" s="114"/>
      <c r="Q12" s="484"/>
      <c r="R12" s="114"/>
      <c r="S12" s="26" t="str">
        <f t="shared" si="0"/>
        <v/>
      </c>
      <c r="T12" s="114"/>
      <c r="U12" s="476"/>
    </row>
    <row r="13" customHeight="1" spans="1:21">
      <c r="A13" s="104"/>
      <c r="B13" s="476"/>
      <c r="C13" s="476"/>
      <c r="D13" s="476"/>
      <c r="E13" s="104"/>
      <c r="F13" s="105"/>
      <c r="G13" s="105"/>
      <c r="H13" s="483"/>
      <c r="I13" s="114"/>
      <c r="J13" s="115"/>
      <c r="K13" s="114"/>
      <c r="L13" s="114"/>
      <c r="M13" s="114"/>
      <c r="N13" s="114"/>
      <c r="O13" s="114"/>
      <c r="P13" s="114"/>
      <c r="Q13" s="484"/>
      <c r="R13" s="114"/>
      <c r="S13" s="26" t="str">
        <f t="shared" si="0"/>
        <v/>
      </c>
      <c r="T13" s="114"/>
      <c r="U13" s="476"/>
    </row>
    <row r="14" customHeight="1" spans="1:21">
      <c r="A14" s="104"/>
      <c r="B14" s="476"/>
      <c r="C14" s="476"/>
      <c r="D14" s="476"/>
      <c r="E14" s="104"/>
      <c r="F14" s="105"/>
      <c r="G14" s="105"/>
      <c r="H14" s="483"/>
      <c r="I14" s="114"/>
      <c r="J14" s="115"/>
      <c r="K14" s="114"/>
      <c r="L14" s="114"/>
      <c r="M14" s="114"/>
      <c r="N14" s="114"/>
      <c r="O14" s="114"/>
      <c r="P14" s="114"/>
      <c r="Q14" s="484"/>
      <c r="R14" s="114"/>
      <c r="S14" s="26" t="str">
        <f t="shared" si="0"/>
        <v/>
      </c>
      <c r="T14" s="114"/>
      <c r="U14" s="476"/>
    </row>
    <row r="15" customHeight="1" spans="1:21">
      <c r="A15" s="104"/>
      <c r="B15" s="476"/>
      <c r="C15" s="476"/>
      <c r="D15" s="476"/>
      <c r="E15" s="104"/>
      <c r="F15" s="105"/>
      <c r="G15" s="105"/>
      <c r="H15" s="483"/>
      <c r="I15" s="114" t="s">
        <v>639</v>
      </c>
      <c r="J15" s="115"/>
      <c r="K15" s="114"/>
      <c r="L15" s="114"/>
      <c r="M15" s="114"/>
      <c r="N15" s="114"/>
      <c r="O15" s="114"/>
      <c r="P15" s="114"/>
      <c r="Q15" s="484"/>
      <c r="R15" s="114"/>
      <c r="S15" s="26" t="str">
        <f t="shared" si="0"/>
        <v/>
      </c>
      <c r="T15" s="114"/>
      <c r="U15" s="476"/>
    </row>
    <row r="16" customHeight="1" spans="1:21">
      <c r="A16" s="104"/>
      <c r="B16" s="476"/>
      <c r="C16" s="476"/>
      <c r="D16" s="476"/>
      <c r="E16" s="104"/>
      <c r="F16" s="105"/>
      <c r="G16" s="105"/>
      <c r="H16" s="483"/>
      <c r="I16" s="114" t="s">
        <v>639</v>
      </c>
      <c r="J16" s="115"/>
      <c r="K16" s="114"/>
      <c r="L16" s="114"/>
      <c r="M16" s="114"/>
      <c r="N16" s="114"/>
      <c r="O16" s="114"/>
      <c r="P16" s="114"/>
      <c r="Q16" s="484"/>
      <c r="R16" s="114"/>
      <c r="S16" s="26" t="str">
        <f t="shared" si="0"/>
        <v/>
      </c>
      <c r="T16" s="114"/>
      <c r="U16" s="476"/>
    </row>
    <row r="17" customHeight="1" spans="1:21">
      <c r="A17" s="104"/>
      <c r="B17" s="476"/>
      <c r="C17" s="476"/>
      <c r="D17" s="476"/>
      <c r="E17" s="104"/>
      <c r="F17" s="105"/>
      <c r="G17" s="105"/>
      <c r="H17" s="483"/>
      <c r="I17" s="114" t="s">
        <v>639</v>
      </c>
      <c r="J17" s="115"/>
      <c r="K17" s="114"/>
      <c r="L17" s="114"/>
      <c r="M17" s="114"/>
      <c r="N17" s="114"/>
      <c r="O17" s="114"/>
      <c r="P17" s="114"/>
      <c r="Q17" s="484"/>
      <c r="R17" s="114"/>
      <c r="S17" s="26" t="str">
        <f t="shared" si="0"/>
        <v/>
      </c>
      <c r="T17" s="114"/>
      <c r="U17" s="476"/>
    </row>
    <row r="18" customHeight="1" spans="1:21">
      <c r="A18" s="104"/>
      <c r="B18" s="476"/>
      <c r="C18" s="476"/>
      <c r="D18" s="476"/>
      <c r="E18" s="104"/>
      <c r="F18" s="105"/>
      <c r="G18" s="105"/>
      <c r="H18" s="483"/>
      <c r="I18" s="114" t="s">
        <v>639</v>
      </c>
      <c r="J18" s="115"/>
      <c r="K18" s="114"/>
      <c r="L18" s="114"/>
      <c r="M18" s="114"/>
      <c r="N18" s="114"/>
      <c r="O18" s="114"/>
      <c r="P18" s="114"/>
      <c r="Q18" s="484"/>
      <c r="R18" s="114"/>
      <c r="S18" s="26" t="str">
        <f t="shared" si="0"/>
        <v/>
      </c>
      <c r="T18" s="114"/>
      <c r="U18" s="476"/>
    </row>
    <row r="19" customHeight="1" spans="1:21">
      <c r="A19" s="104"/>
      <c r="B19" s="476"/>
      <c r="C19" s="476"/>
      <c r="D19" s="476"/>
      <c r="E19" s="104"/>
      <c r="F19" s="105"/>
      <c r="G19" s="105"/>
      <c r="H19" s="483"/>
      <c r="I19" s="114" t="s">
        <v>639</v>
      </c>
      <c r="J19" s="115"/>
      <c r="K19" s="114"/>
      <c r="L19" s="114"/>
      <c r="M19" s="114"/>
      <c r="N19" s="114"/>
      <c r="O19" s="114"/>
      <c r="P19" s="114"/>
      <c r="Q19" s="484"/>
      <c r="R19" s="114"/>
      <c r="S19" s="26" t="str">
        <f t="shared" si="0"/>
        <v/>
      </c>
      <c r="T19" s="114"/>
      <c r="U19" s="476"/>
    </row>
    <row r="20" customHeight="1" spans="1:21">
      <c r="A20" s="104"/>
      <c r="B20" s="476"/>
      <c r="C20" s="476"/>
      <c r="D20" s="476"/>
      <c r="E20" s="104"/>
      <c r="F20" s="105"/>
      <c r="G20" s="105"/>
      <c r="H20" s="483"/>
      <c r="I20" s="114" t="s">
        <v>639</v>
      </c>
      <c r="J20" s="115"/>
      <c r="K20" s="114"/>
      <c r="L20" s="114"/>
      <c r="M20" s="114"/>
      <c r="N20" s="114"/>
      <c r="O20" s="114"/>
      <c r="P20" s="114"/>
      <c r="Q20" s="484"/>
      <c r="R20" s="114"/>
      <c r="S20" s="26" t="str">
        <f t="shared" si="0"/>
        <v/>
      </c>
      <c r="T20" s="114"/>
      <c r="U20" s="476"/>
    </row>
    <row r="21" customHeight="1" spans="1:21">
      <c r="A21" s="104"/>
      <c r="B21" s="476"/>
      <c r="C21" s="476"/>
      <c r="D21" s="476"/>
      <c r="E21" s="104"/>
      <c r="F21" s="105"/>
      <c r="G21" s="105"/>
      <c r="H21" s="483"/>
      <c r="I21" s="114" t="s">
        <v>639</v>
      </c>
      <c r="J21" s="115"/>
      <c r="K21" s="114"/>
      <c r="L21" s="114"/>
      <c r="M21" s="114"/>
      <c r="N21" s="114"/>
      <c r="O21" s="114"/>
      <c r="P21" s="114"/>
      <c r="Q21" s="484"/>
      <c r="R21" s="114"/>
      <c r="S21" s="26" t="str">
        <f t="shared" si="0"/>
        <v/>
      </c>
      <c r="T21" s="114"/>
      <c r="U21" s="476"/>
    </row>
    <row r="22" customHeight="1" spans="1:21">
      <c r="A22" s="104"/>
      <c r="B22" s="476"/>
      <c r="C22" s="476"/>
      <c r="D22" s="476"/>
      <c r="E22" s="104"/>
      <c r="F22" s="105"/>
      <c r="G22" s="105"/>
      <c r="H22" s="483"/>
      <c r="I22" s="114" t="s">
        <v>639</v>
      </c>
      <c r="J22" s="115"/>
      <c r="K22" s="114"/>
      <c r="L22" s="114"/>
      <c r="M22" s="114"/>
      <c r="N22" s="114"/>
      <c r="O22" s="114"/>
      <c r="P22" s="114"/>
      <c r="Q22" s="484"/>
      <c r="R22" s="114"/>
      <c r="S22" s="26" t="str">
        <f t="shared" si="0"/>
        <v/>
      </c>
      <c r="T22" s="114"/>
      <c r="U22" s="476"/>
    </row>
    <row r="23" customHeight="1" spans="1:21">
      <c r="A23" s="104"/>
      <c r="B23" s="476"/>
      <c r="C23" s="476"/>
      <c r="D23" s="476"/>
      <c r="E23" s="104"/>
      <c r="F23" s="105"/>
      <c r="G23" s="105"/>
      <c r="H23" s="483"/>
      <c r="I23" s="114" t="s">
        <v>639</v>
      </c>
      <c r="J23" s="115"/>
      <c r="K23" s="114"/>
      <c r="L23" s="114"/>
      <c r="M23" s="114"/>
      <c r="N23" s="114"/>
      <c r="O23" s="114"/>
      <c r="P23" s="114"/>
      <c r="Q23" s="484"/>
      <c r="R23" s="114"/>
      <c r="S23" s="26" t="str">
        <f t="shared" si="0"/>
        <v/>
      </c>
      <c r="T23" s="114"/>
      <c r="U23" s="476"/>
    </row>
    <row r="24" customHeight="1" spans="1:21">
      <c r="A24" s="104"/>
      <c r="B24" s="476"/>
      <c r="C24" s="476"/>
      <c r="D24" s="476"/>
      <c r="E24" s="104"/>
      <c r="F24" s="105"/>
      <c r="G24" s="105"/>
      <c r="H24" s="483"/>
      <c r="I24" s="114"/>
      <c r="J24" s="115"/>
      <c r="K24" s="114"/>
      <c r="L24" s="114"/>
      <c r="M24" s="114"/>
      <c r="N24" s="114"/>
      <c r="O24" s="114"/>
      <c r="P24" s="114"/>
      <c r="Q24" s="484"/>
      <c r="R24" s="114"/>
      <c r="S24" s="26" t="str">
        <f t="shared" si="0"/>
        <v/>
      </c>
      <c r="T24" s="114"/>
      <c r="U24" s="476"/>
    </row>
    <row r="25" customHeight="1" spans="1:21">
      <c r="A25" s="106" t="s">
        <v>482</v>
      </c>
      <c r="B25" s="478"/>
      <c r="C25" s="479"/>
      <c r="D25" s="479"/>
      <c r="E25" s="104"/>
      <c r="F25" s="105"/>
      <c r="G25" s="105"/>
      <c r="H25" s="483"/>
      <c r="I25" s="114" t="s">
        <v>639</v>
      </c>
      <c r="J25" s="115">
        <f>SUM(J8:J24)</f>
        <v>0</v>
      </c>
      <c r="K25" s="115">
        <f t="shared" ref="K25:R25" si="1">SUM(K8:K24)</f>
        <v>0</v>
      </c>
      <c r="L25" s="115">
        <f t="shared" si="1"/>
        <v>0</v>
      </c>
      <c r="M25" s="115">
        <f t="shared" si="1"/>
        <v>0</v>
      </c>
      <c r="N25" s="115">
        <f t="shared" si="1"/>
        <v>0</v>
      </c>
      <c r="O25" s="115">
        <f t="shared" si="1"/>
        <v>0</v>
      </c>
      <c r="P25" s="115">
        <f t="shared" si="1"/>
        <v>0</v>
      </c>
      <c r="Q25" s="115"/>
      <c r="R25" s="115">
        <f t="shared" si="1"/>
        <v>0</v>
      </c>
      <c r="S25" s="26" t="str">
        <f t="shared" si="0"/>
        <v/>
      </c>
      <c r="T25" s="114"/>
      <c r="U25" s="476"/>
    </row>
    <row r="26" customHeight="1" spans="1:21">
      <c r="A26" s="106" t="s">
        <v>640</v>
      </c>
      <c r="B26" s="107"/>
      <c r="C26" s="477"/>
      <c r="D26" s="477"/>
      <c r="E26" s="104"/>
      <c r="F26" s="105"/>
      <c r="G26" s="105"/>
      <c r="H26" s="483"/>
      <c r="I26" s="114"/>
      <c r="J26" s="115"/>
      <c r="K26" s="114"/>
      <c r="L26" s="114"/>
      <c r="M26" s="114"/>
      <c r="N26" s="114"/>
      <c r="O26" s="114"/>
      <c r="P26" s="114"/>
      <c r="Q26" s="484"/>
      <c r="R26" s="114"/>
      <c r="S26" s="114" t="s">
        <v>639</v>
      </c>
      <c r="T26" s="114"/>
      <c r="U26" s="476"/>
    </row>
    <row r="27" customHeight="1" spans="1:21">
      <c r="A27" s="106" t="s">
        <v>510</v>
      </c>
      <c r="B27" s="107"/>
      <c r="C27" s="477"/>
      <c r="D27" s="477"/>
      <c r="E27" s="104"/>
      <c r="F27" s="105"/>
      <c r="G27" s="105"/>
      <c r="H27" s="116"/>
      <c r="I27" s="114"/>
      <c r="J27" s="115">
        <f>J25-J26</f>
        <v>0</v>
      </c>
      <c r="K27" s="115">
        <f t="shared" ref="K27:R27" si="2">K25-K26</f>
        <v>0</v>
      </c>
      <c r="L27" s="115">
        <f t="shared" si="2"/>
        <v>0</v>
      </c>
      <c r="M27" s="115">
        <f t="shared" si="2"/>
        <v>0</v>
      </c>
      <c r="N27" s="115">
        <f t="shared" si="2"/>
        <v>0</v>
      </c>
      <c r="O27" s="115">
        <f t="shared" si="2"/>
        <v>0</v>
      </c>
      <c r="P27" s="115">
        <f t="shared" si="2"/>
        <v>0</v>
      </c>
      <c r="Q27" s="115"/>
      <c r="R27" s="115">
        <f t="shared" si="2"/>
        <v>0</v>
      </c>
      <c r="S27" s="26" t="str">
        <f>IF(Q27=0,"",(R27-O27)/O27*100)</f>
        <v/>
      </c>
      <c r="T27" s="114"/>
      <c r="U27" s="476"/>
    </row>
    <row r="28" customHeight="1" spans="1:14">
      <c r="A28" s="29" t="str">
        <f>封面!D11&amp;封面!G11</f>
        <v>填表人：魏延辉</v>
      </c>
      <c r="B28" s="120"/>
      <c r="C28" s="120"/>
      <c r="D28" s="120"/>
      <c r="N28" s="120" t="str">
        <f>"评估人员："&amp;封面!L22</f>
        <v>评估人员：</v>
      </c>
    </row>
    <row r="29" customHeight="1" spans="1:1">
      <c r="A29" s="29" t="str">
        <f>CONCATENATE(封面!D13,封面!F13,封面!G13,封面!H13,封面!I13,封面!J13,封面!K13)</f>
        <v>填表日期：2021年3月31日</v>
      </c>
    </row>
  </sheetData>
  <mergeCells count="24">
    <mergeCell ref="A2:U2"/>
    <mergeCell ref="A3:U3"/>
    <mergeCell ref="A4:U4"/>
    <mergeCell ref="A5:F5"/>
    <mergeCell ref="S5:U5"/>
    <mergeCell ref="J6:K6"/>
    <mergeCell ref="L6:M6"/>
    <mergeCell ref="N6:O6"/>
    <mergeCell ref="P6:R6"/>
    <mergeCell ref="A25:C25"/>
    <mergeCell ref="A26:C26"/>
    <mergeCell ref="A27:C27"/>
    <mergeCell ref="A6:A7"/>
    <mergeCell ref="B6:B7"/>
    <mergeCell ref="C6:C7"/>
    <mergeCell ref="D6:D7"/>
    <mergeCell ref="E6:E7"/>
    <mergeCell ref="F6:F7"/>
    <mergeCell ref="G6:G7"/>
    <mergeCell ref="H6:H7"/>
    <mergeCell ref="I6:I7"/>
    <mergeCell ref="S6:S7"/>
    <mergeCell ref="T6:T7"/>
    <mergeCell ref="U6:U7"/>
  </mergeCells>
  <hyperlinks>
    <hyperlink ref="A1" location="索引目录!D33" display="返回索引页"/>
    <hyperlink ref="B1" location="长期投资汇总!B9" display="返回"/>
  </hyperlinks>
  <printOptions horizontalCentered="1"/>
  <pageMargins left="0.354166666666667" right="0.354166666666667" top="0.786805555555556" bottom="0.786805555555556" header="1.0625" footer="0.511111111111111"/>
  <pageSetup paperSize="9" firstPageNumber="4294963191" fitToHeight="0" orientation="landscape" useFirstPageNumber="1"/>
  <headerFooter alignWithMargins="0">
    <oddHeader>&amp;R&amp;"宋体,常规"&amp;10表&amp;"Times New Roman,常规"4-5-1
&amp;"宋体,常规"共&amp;"Times New Roman,常规"&amp;N&amp;"宋体,常规"页第&amp;"Times New Roman,常规"&amp;P&amp;"宋体,常规"页</oddHeader>
  </headerFooter>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4"/>
    <pageSetUpPr fitToPage="1"/>
  </sheetPr>
  <dimension ref="A1:T29"/>
  <sheetViews>
    <sheetView workbookViewId="0">
      <selection activeCell="N27" sqref="N27"/>
    </sheetView>
  </sheetViews>
  <sheetFormatPr defaultColWidth="9" defaultRowHeight="12.75"/>
  <cols>
    <col min="1" max="1" width="5" style="101" customWidth="1"/>
    <col min="2" max="2" width="8.125" style="101" customWidth="1"/>
    <col min="3" max="3" width="9.5" style="101" customWidth="1"/>
    <col min="4" max="4" width="12.125" style="101" customWidth="1"/>
    <col min="5" max="6" width="5.375" style="101" customWidth="1"/>
    <col min="7" max="7" width="4.5" style="101" customWidth="1"/>
    <col min="8" max="8" width="6.875" style="101" customWidth="1"/>
    <col min="9" max="9" width="7.125" style="101" customWidth="1"/>
    <col min="10" max="10" width="7.625" style="101" customWidth="1"/>
    <col min="11" max="11" width="7.75" style="101" customWidth="1"/>
    <col min="12" max="13" width="11.125" style="101" hidden="1" customWidth="1" outlineLevel="1"/>
    <col min="14" max="14" width="12" style="101" customWidth="1" collapsed="1"/>
    <col min="15" max="16" width="12" style="101" customWidth="1"/>
    <col min="17" max="17" width="7.25" style="101" customWidth="1"/>
    <col min="18" max="18" width="7.5" style="101" customWidth="1"/>
    <col min="19" max="19" width="15.25" style="101" customWidth="1" outlineLevel="1"/>
    <col min="20" max="20" width="13.125" style="101" customWidth="1" outlineLevel="1"/>
    <col min="21" max="16384" width="9" style="101"/>
  </cols>
  <sheetData>
    <row r="1" s="13" customFormat="1" ht="14.25" spans="1:12">
      <c r="A1" s="14" t="s">
        <v>284</v>
      </c>
      <c r="B1" s="15" t="s">
        <v>361</v>
      </c>
      <c r="C1" s="16"/>
      <c r="D1" s="16"/>
      <c r="E1" s="16"/>
      <c r="F1" s="16"/>
      <c r="G1" s="16"/>
      <c r="H1" s="16"/>
      <c r="I1" s="16"/>
      <c r="J1" s="16"/>
      <c r="K1" s="16"/>
      <c r="L1" s="16"/>
    </row>
    <row r="2" s="470" customFormat="1" ht="30" customHeight="1" spans="1:19">
      <c r="A2" s="98" t="s">
        <v>626</v>
      </c>
      <c r="B2" s="98"/>
      <c r="C2" s="98"/>
      <c r="D2" s="98"/>
      <c r="E2" s="98"/>
      <c r="F2" s="98"/>
      <c r="G2" s="98"/>
      <c r="H2" s="98"/>
      <c r="I2" s="98"/>
      <c r="J2" s="98"/>
      <c r="K2" s="98"/>
      <c r="L2" s="98"/>
      <c r="M2" s="98"/>
      <c r="N2" s="98"/>
      <c r="O2" s="98"/>
      <c r="P2" s="98"/>
      <c r="Q2" s="98"/>
      <c r="R2" s="98"/>
      <c r="S2" s="500"/>
    </row>
    <row r="3" s="470" customFormat="1" ht="15.75" customHeight="1" spans="1:19">
      <c r="A3" s="472" t="s">
        <v>641</v>
      </c>
      <c r="B3" s="472"/>
      <c r="C3" s="472"/>
      <c r="D3" s="472"/>
      <c r="E3" s="472"/>
      <c r="F3" s="472"/>
      <c r="G3" s="472"/>
      <c r="H3" s="472"/>
      <c r="I3" s="472"/>
      <c r="J3" s="472"/>
      <c r="K3" s="472"/>
      <c r="L3" s="472"/>
      <c r="M3" s="472"/>
      <c r="N3" s="472"/>
      <c r="O3" s="472"/>
      <c r="P3" s="472"/>
      <c r="Q3" s="472"/>
      <c r="R3" s="472"/>
      <c r="S3" s="500"/>
    </row>
    <row r="4" ht="14.1" customHeight="1" spans="1:19">
      <c r="A4" s="100" t="str">
        <f>'4-5-1投资性房地产'!A4:U4</f>
        <v>评估基准日：2021年3月31日</v>
      </c>
      <c r="B4" s="97"/>
      <c r="C4" s="97"/>
      <c r="D4" s="97"/>
      <c r="E4" s="97"/>
      <c r="F4" s="97"/>
      <c r="G4" s="97"/>
      <c r="H4" s="97"/>
      <c r="I4" s="97"/>
      <c r="J4" s="97"/>
      <c r="K4" s="97"/>
      <c r="L4" s="97"/>
      <c r="M4" s="97"/>
      <c r="N4" s="97"/>
      <c r="O4" s="97"/>
      <c r="P4" s="97"/>
      <c r="Q4" s="97"/>
      <c r="R4" s="97"/>
      <c r="S4" s="501"/>
    </row>
    <row r="5" ht="15.75" customHeight="1" spans="1:18">
      <c r="A5" s="473" t="s">
        <v>628</v>
      </c>
      <c r="B5" s="473"/>
      <c r="C5" s="473"/>
      <c r="D5" s="473"/>
      <c r="E5" s="473"/>
      <c r="F5" s="473"/>
      <c r="G5" s="473"/>
      <c r="R5" s="112" t="s">
        <v>286</v>
      </c>
    </row>
    <row r="6" s="485" customFormat="1" ht="15.75" customHeight="1" spans="1:20">
      <c r="A6" s="486" t="s">
        <v>351</v>
      </c>
      <c r="B6" s="486" t="s">
        <v>629</v>
      </c>
      <c r="C6" s="487" t="s">
        <v>630</v>
      </c>
      <c r="D6" s="487" t="s">
        <v>631</v>
      </c>
      <c r="E6" s="486" t="s">
        <v>632</v>
      </c>
      <c r="F6" s="102" t="s">
        <v>633</v>
      </c>
      <c r="G6" s="488" t="s">
        <v>542</v>
      </c>
      <c r="H6" s="488" t="s">
        <v>642</v>
      </c>
      <c r="I6" s="102" t="s">
        <v>635</v>
      </c>
      <c r="J6" s="492" t="s">
        <v>643</v>
      </c>
      <c r="K6" s="493"/>
      <c r="L6" s="487" t="s">
        <v>364</v>
      </c>
      <c r="M6" s="487" t="s">
        <v>442</v>
      </c>
      <c r="N6" s="487" t="s">
        <v>366</v>
      </c>
      <c r="O6" s="494" t="s">
        <v>367</v>
      </c>
      <c r="P6" s="494" t="s">
        <v>644</v>
      </c>
      <c r="Q6" s="102" t="s">
        <v>387</v>
      </c>
      <c r="R6" s="102" t="s">
        <v>450</v>
      </c>
      <c r="S6" s="502" t="s">
        <v>645</v>
      </c>
      <c r="T6" s="486" t="s">
        <v>646</v>
      </c>
    </row>
    <row r="7" s="485" customFormat="1" ht="24.75" customHeight="1" spans="1:20">
      <c r="A7" s="104"/>
      <c r="B7" s="104"/>
      <c r="C7" s="489"/>
      <c r="D7" s="490"/>
      <c r="E7" s="104"/>
      <c r="F7" s="104"/>
      <c r="G7" s="491"/>
      <c r="H7" s="491"/>
      <c r="I7" s="104"/>
      <c r="J7" s="495"/>
      <c r="K7" s="496"/>
      <c r="L7" s="490"/>
      <c r="M7" s="490"/>
      <c r="N7" s="490"/>
      <c r="O7" s="497"/>
      <c r="P7" s="497"/>
      <c r="Q7" s="104"/>
      <c r="R7" s="104"/>
      <c r="S7" s="503"/>
      <c r="T7" s="104"/>
    </row>
    <row r="8" ht="15.75" customHeight="1" spans="1:20">
      <c r="A8" s="104"/>
      <c r="B8" s="476"/>
      <c r="C8" s="476"/>
      <c r="D8" s="476"/>
      <c r="E8" s="104"/>
      <c r="F8" s="105"/>
      <c r="G8" s="105"/>
      <c r="H8" s="483"/>
      <c r="I8" s="114" t="s">
        <v>639</v>
      </c>
      <c r="J8" s="498"/>
      <c r="K8" s="499"/>
      <c r="L8" s="499"/>
      <c r="M8" s="499"/>
      <c r="N8" s="114"/>
      <c r="O8" s="114"/>
      <c r="P8" s="114"/>
      <c r="Q8" s="114" t="s">
        <v>639</v>
      </c>
      <c r="R8" s="476"/>
      <c r="S8" s="504"/>
      <c r="T8" s="116"/>
    </row>
    <row r="9" ht="15.75" customHeight="1" spans="1:20">
      <c r="A9" s="104"/>
      <c r="B9" s="476"/>
      <c r="C9" s="476"/>
      <c r="D9" s="476"/>
      <c r="E9" s="104"/>
      <c r="F9" s="105"/>
      <c r="G9" s="105"/>
      <c r="H9" s="483"/>
      <c r="I9" s="114" t="s">
        <v>639</v>
      </c>
      <c r="J9" s="498"/>
      <c r="K9" s="499"/>
      <c r="L9" s="499"/>
      <c r="M9" s="499"/>
      <c r="N9" s="114"/>
      <c r="O9" s="114"/>
      <c r="P9" s="114"/>
      <c r="Q9" s="114" t="s">
        <v>639</v>
      </c>
      <c r="R9" s="476"/>
      <c r="S9" s="504"/>
      <c r="T9" s="116"/>
    </row>
    <row r="10" ht="15.75" customHeight="1" spans="1:20">
      <c r="A10" s="104"/>
      <c r="B10" s="476"/>
      <c r="C10" s="476"/>
      <c r="D10" s="476"/>
      <c r="E10" s="104"/>
      <c r="F10" s="105"/>
      <c r="G10" s="105"/>
      <c r="H10" s="483"/>
      <c r="I10" s="114" t="s">
        <v>639</v>
      </c>
      <c r="J10" s="498"/>
      <c r="K10" s="499"/>
      <c r="L10" s="499"/>
      <c r="M10" s="499"/>
      <c r="N10" s="114"/>
      <c r="O10" s="114"/>
      <c r="P10" s="114"/>
      <c r="Q10" s="114" t="s">
        <v>639</v>
      </c>
      <c r="R10" s="476"/>
      <c r="S10" s="504"/>
      <c r="T10" s="116"/>
    </row>
    <row r="11" ht="15.75" customHeight="1" spans="1:20">
      <c r="A11" s="104"/>
      <c r="B11" s="476"/>
      <c r="C11" s="476"/>
      <c r="D11" s="476"/>
      <c r="E11" s="104"/>
      <c r="F11" s="105"/>
      <c r="G11" s="105"/>
      <c r="H11" s="483"/>
      <c r="I11" s="114" t="s">
        <v>639</v>
      </c>
      <c r="J11" s="498"/>
      <c r="K11" s="499"/>
      <c r="L11" s="499"/>
      <c r="M11" s="499"/>
      <c r="N11" s="114"/>
      <c r="O11" s="114"/>
      <c r="P11" s="114"/>
      <c r="Q11" s="114" t="s">
        <v>639</v>
      </c>
      <c r="R11" s="476"/>
      <c r="S11" s="504"/>
      <c r="T11" s="116"/>
    </row>
    <row r="12" ht="15.75" customHeight="1" spans="1:20">
      <c r="A12" s="104"/>
      <c r="B12" s="476"/>
      <c r="C12" s="476"/>
      <c r="D12" s="476"/>
      <c r="E12" s="104"/>
      <c r="F12" s="105"/>
      <c r="G12" s="105"/>
      <c r="H12" s="483"/>
      <c r="I12" s="114" t="s">
        <v>639</v>
      </c>
      <c r="J12" s="498"/>
      <c r="K12" s="499"/>
      <c r="L12" s="499"/>
      <c r="M12" s="499"/>
      <c r="N12" s="114"/>
      <c r="O12" s="114"/>
      <c r="P12" s="114"/>
      <c r="Q12" s="114" t="s">
        <v>639</v>
      </c>
      <c r="R12" s="476"/>
      <c r="S12" s="504"/>
      <c r="T12" s="116"/>
    </row>
    <row r="13" ht="15.75" customHeight="1" spans="1:20">
      <c r="A13" s="104"/>
      <c r="B13" s="476"/>
      <c r="C13" s="476"/>
      <c r="D13" s="476"/>
      <c r="E13" s="104"/>
      <c r="F13" s="105"/>
      <c r="G13" s="105"/>
      <c r="H13" s="483"/>
      <c r="I13" s="114" t="s">
        <v>639</v>
      </c>
      <c r="J13" s="498"/>
      <c r="K13" s="499"/>
      <c r="L13" s="499"/>
      <c r="M13" s="499"/>
      <c r="N13" s="114"/>
      <c r="O13" s="114"/>
      <c r="P13" s="114"/>
      <c r="Q13" s="114" t="s">
        <v>639</v>
      </c>
      <c r="R13" s="476"/>
      <c r="S13" s="504"/>
      <c r="T13" s="116"/>
    </row>
    <row r="14" ht="15.75" customHeight="1" spans="1:20">
      <c r="A14" s="104"/>
      <c r="B14" s="476"/>
      <c r="C14" s="476"/>
      <c r="D14" s="476"/>
      <c r="E14" s="104"/>
      <c r="F14" s="105"/>
      <c r="G14" s="105"/>
      <c r="H14" s="483"/>
      <c r="I14" s="114" t="s">
        <v>639</v>
      </c>
      <c r="J14" s="498"/>
      <c r="K14" s="499"/>
      <c r="L14" s="499"/>
      <c r="M14" s="499"/>
      <c r="N14" s="114"/>
      <c r="O14" s="114"/>
      <c r="P14" s="114"/>
      <c r="Q14" s="114" t="s">
        <v>639</v>
      </c>
      <c r="R14" s="476"/>
      <c r="S14" s="504"/>
      <c r="T14" s="116"/>
    </row>
    <row r="15" ht="15.75" customHeight="1" spans="1:20">
      <c r="A15" s="104"/>
      <c r="B15" s="476"/>
      <c r="C15" s="476"/>
      <c r="D15" s="476"/>
      <c r="E15" s="104"/>
      <c r="F15" s="105"/>
      <c r="G15" s="105"/>
      <c r="H15" s="483"/>
      <c r="I15" s="114"/>
      <c r="J15" s="498"/>
      <c r="K15" s="499"/>
      <c r="L15" s="499"/>
      <c r="M15" s="499"/>
      <c r="N15" s="114"/>
      <c r="O15" s="114"/>
      <c r="P15" s="114"/>
      <c r="Q15" s="114"/>
      <c r="R15" s="476"/>
      <c r="S15" s="504"/>
      <c r="T15" s="116"/>
    </row>
    <row r="16" ht="15.75" customHeight="1" spans="1:20">
      <c r="A16" s="104"/>
      <c r="B16" s="476"/>
      <c r="C16" s="476"/>
      <c r="D16" s="476"/>
      <c r="E16" s="104"/>
      <c r="F16" s="105"/>
      <c r="G16" s="105"/>
      <c r="H16" s="483"/>
      <c r="I16" s="114"/>
      <c r="J16" s="498"/>
      <c r="K16" s="499"/>
      <c r="L16" s="499"/>
      <c r="M16" s="499"/>
      <c r="N16" s="114"/>
      <c r="O16" s="114"/>
      <c r="P16" s="114"/>
      <c r="Q16" s="114"/>
      <c r="R16" s="476"/>
      <c r="S16" s="504"/>
      <c r="T16" s="116"/>
    </row>
    <row r="17" ht="15.75" customHeight="1" spans="1:20">
      <c r="A17" s="104"/>
      <c r="B17" s="476"/>
      <c r="C17" s="476"/>
      <c r="D17" s="476"/>
      <c r="E17" s="104"/>
      <c r="F17" s="105"/>
      <c r="G17" s="105"/>
      <c r="H17" s="483"/>
      <c r="I17" s="114" t="s">
        <v>639</v>
      </c>
      <c r="J17" s="498"/>
      <c r="K17" s="499"/>
      <c r="L17" s="499"/>
      <c r="M17" s="499"/>
      <c r="N17" s="114"/>
      <c r="O17" s="114"/>
      <c r="P17" s="114"/>
      <c r="Q17" s="114" t="s">
        <v>639</v>
      </c>
      <c r="R17" s="476"/>
      <c r="S17" s="504"/>
      <c r="T17" s="116"/>
    </row>
    <row r="18" ht="15.75" customHeight="1" spans="1:20">
      <c r="A18" s="104"/>
      <c r="B18" s="476"/>
      <c r="C18" s="476"/>
      <c r="D18" s="476"/>
      <c r="E18" s="104"/>
      <c r="F18" s="105"/>
      <c r="G18" s="105"/>
      <c r="H18" s="483"/>
      <c r="I18" s="114"/>
      <c r="J18" s="498"/>
      <c r="K18" s="499"/>
      <c r="L18" s="499"/>
      <c r="M18" s="499"/>
      <c r="N18" s="114"/>
      <c r="O18" s="114"/>
      <c r="P18" s="114"/>
      <c r="Q18" s="114"/>
      <c r="R18" s="476"/>
      <c r="S18" s="504"/>
      <c r="T18" s="116"/>
    </row>
    <row r="19" ht="15.75" customHeight="1" spans="1:20">
      <c r="A19" s="104"/>
      <c r="B19" s="476"/>
      <c r="C19" s="476"/>
      <c r="D19" s="476"/>
      <c r="E19" s="104"/>
      <c r="F19" s="105"/>
      <c r="G19" s="105"/>
      <c r="H19" s="483"/>
      <c r="I19" s="114"/>
      <c r="J19" s="498"/>
      <c r="K19" s="499"/>
      <c r="L19" s="499"/>
      <c r="M19" s="499"/>
      <c r="N19" s="114"/>
      <c r="O19" s="114"/>
      <c r="P19" s="114"/>
      <c r="Q19" s="114"/>
      <c r="R19" s="476"/>
      <c r="S19" s="504"/>
      <c r="T19" s="116"/>
    </row>
    <row r="20" ht="15.75" customHeight="1" spans="1:20">
      <c r="A20" s="104"/>
      <c r="B20" s="476"/>
      <c r="C20" s="476"/>
      <c r="D20" s="476"/>
      <c r="E20" s="104"/>
      <c r="F20" s="105"/>
      <c r="G20" s="105"/>
      <c r="H20" s="483"/>
      <c r="I20" s="114"/>
      <c r="J20" s="498"/>
      <c r="K20" s="499"/>
      <c r="L20" s="499"/>
      <c r="M20" s="499"/>
      <c r="N20" s="114"/>
      <c r="O20" s="114"/>
      <c r="P20" s="114"/>
      <c r="Q20" s="114"/>
      <c r="R20" s="476"/>
      <c r="S20" s="504"/>
      <c r="T20" s="116"/>
    </row>
    <row r="21" ht="15.75" customHeight="1" spans="1:20">
      <c r="A21" s="104"/>
      <c r="B21" s="476"/>
      <c r="C21" s="476"/>
      <c r="D21" s="476"/>
      <c r="E21" s="104"/>
      <c r="F21" s="105"/>
      <c r="G21" s="105"/>
      <c r="H21" s="483"/>
      <c r="I21" s="114" t="s">
        <v>639</v>
      </c>
      <c r="J21" s="498"/>
      <c r="K21" s="499"/>
      <c r="L21" s="499"/>
      <c r="M21" s="499"/>
      <c r="N21" s="114"/>
      <c r="O21" s="114"/>
      <c r="P21" s="114"/>
      <c r="Q21" s="114" t="s">
        <v>639</v>
      </c>
      <c r="R21" s="476"/>
      <c r="S21" s="504"/>
      <c r="T21" s="116"/>
    </row>
    <row r="22" ht="15.75" customHeight="1" spans="1:20">
      <c r="A22" s="104"/>
      <c r="B22" s="476"/>
      <c r="C22" s="476"/>
      <c r="D22" s="476"/>
      <c r="E22" s="104"/>
      <c r="F22" s="105"/>
      <c r="G22" s="105"/>
      <c r="H22" s="483"/>
      <c r="I22" s="114" t="s">
        <v>639</v>
      </c>
      <c r="J22" s="498"/>
      <c r="K22" s="499"/>
      <c r="L22" s="499"/>
      <c r="M22" s="499"/>
      <c r="N22" s="114"/>
      <c r="O22" s="114"/>
      <c r="P22" s="114"/>
      <c r="Q22" s="114" t="s">
        <v>639</v>
      </c>
      <c r="R22" s="476"/>
      <c r="S22" s="504"/>
      <c r="T22" s="116"/>
    </row>
    <row r="23" ht="15.75" customHeight="1" spans="1:20">
      <c r="A23" s="104"/>
      <c r="B23" s="476"/>
      <c r="C23" s="476"/>
      <c r="D23" s="476"/>
      <c r="E23" s="104"/>
      <c r="F23" s="105"/>
      <c r="G23" s="105"/>
      <c r="H23" s="483"/>
      <c r="I23" s="114" t="s">
        <v>639</v>
      </c>
      <c r="J23" s="498"/>
      <c r="K23" s="499"/>
      <c r="L23" s="499"/>
      <c r="M23" s="499"/>
      <c r="N23" s="114"/>
      <c r="O23" s="114"/>
      <c r="P23" s="114"/>
      <c r="Q23" s="114" t="s">
        <v>639</v>
      </c>
      <c r="R23" s="476"/>
      <c r="S23" s="504"/>
      <c r="T23" s="116"/>
    </row>
    <row r="24" ht="15.75" customHeight="1" spans="1:20">
      <c r="A24" s="104"/>
      <c r="B24" s="476"/>
      <c r="C24" s="476"/>
      <c r="D24" s="476"/>
      <c r="E24" s="104"/>
      <c r="F24" s="105"/>
      <c r="G24" s="105"/>
      <c r="H24" s="483"/>
      <c r="I24" s="114" t="s">
        <v>639</v>
      </c>
      <c r="J24" s="498"/>
      <c r="K24" s="499"/>
      <c r="L24" s="499"/>
      <c r="M24" s="499"/>
      <c r="N24" s="114"/>
      <c r="O24" s="114"/>
      <c r="P24" s="114"/>
      <c r="Q24" s="114" t="s">
        <v>639</v>
      </c>
      <c r="R24" s="476"/>
      <c r="S24" s="504"/>
      <c r="T24" s="116"/>
    </row>
    <row r="25" ht="15.75" customHeight="1" spans="1:20">
      <c r="A25" s="104"/>
      <c r="B25" s="476"/>
      <c r="C25" s="476"/>
      <c r="D25" s="476"/>
      <c r="E25" s="104"/>
      <c r="F25" s="105"/>
      <c r="G25" s="105"/>
      <c r="H25" s="483"/>
      <c r="I25" s="114" t="s">
        <v>639</v>
      </c>
      <c r="J25" s="498"/>
      <c r="K25" s="499"/>
      <c r="L25" s="499"/>
      <c r="M25" s="499"/>
      <c r="N25" s="114"/>
      <c r="O25" s="114"/>
      <c r="P25" s="114"/>
      <c r="Q25" s="114" t="s">
        <v>639</v>
      </c>
      <c r="R25" s="476"/>
      <c r="S25" s="504"/>
      <c r="T25" s="116"/>
    </row>
    <row r="26" ht="15.75" customHeight="1" spans="1:20">
      <c r="A26" s="104"/>
      <c r="B26" s="476"/>
      <c r="C26" s="476"/>
      <c r="D26" s="476"/>
      <c r="E26" s="104"/>
      <c r="F26" s="105"/>
      <c r="G26" s="105"/>
      <c r="H26" s="483"/>
      <c r="I26" s="114"/>
      <c r="J26" s="498"/>
      <c r="K26" s="499"/>
      <c r="L26" s="499"/>
      <c r="M26" s="499"/>
      <c r="N26" s="114"/>
      <c r="O26" s="114"/>
      <c r="P26" s="114"/>
      <c r="Q26" s="114" t="s">
        <v>639</v>
      </c>
      <c r="R26" s="476"/>
      <c r="S26" s="504"/>
      <c r="T26" s="116"/>
    </row>
    <row r="27" ht="15.75" customHeight="1" spans="1:20">
      <c r="A27" s="106" t="s">
        <v>482</v>
      </c>
      <c r="B27" s="478"/>
      <c r="C27" s="479"/>
      <c r="D27" s="479"/>
      <c r="E27" s="104"/>
      <c r="F27" s="105"/>
      <c r="G27" s="105"/>
      <c r="H27" s="483"/>
      <c r="I27" s="114" t="s">
        <v>639</v>
      </c>
      <c r="J27" s="498"/>
      <c r="K27" s="499"/>
      <c r="L27" s="499">
        <f>SUM(L8:L26)</f>
        <v>0</v>
      </c>
      <c r="M27" s="499"/>
      <c r="N27" s="499">
        <f>SUM(N8:N26)</f>
        <v>0</v>
      </c>
      <c r="O27" s="499">
        <f>SUM(O8:O26)</f>
        <v>0</v>
      </c>
      <c r="P27" s="114"/>
      <c r="Q27" s="114" t="s">
        <v>639</v>
      </c>
      <c r="R27" s="476"/>
      <c r="S27" s="504"/>
      <c r="T27" s="116"/>
    </row>
    <row r="28" ht="15.75" customHeight="1" spans="1:14">
      <c r="A28" s="29" t="str">
        <f>封面!D11&amp;封面!G11</f>
        <v>填表人：魏延辉</v>
      </c>
      <c r="B28" s="120"/>
      <c r="C28" s="120"/>
      <c r="D28" s="120"/>
      <c r="N28" s="120" t="str">
        <f>"评估人员："&amp;封面!L22</f>
        <v>评估人员：</v>
      </c>
    </row>
    <row r="29" ht="15.75" customHeight="1" spans="1:1">
      <c r="A29" s="29" t="str">
        <f>CONCATENATE(封面!D13,封面!F13,封面!G13,封面!H13,封面!I13,封面!J13,封面!K13)</f>
        <v>填表日期：2021年3月31日</v>
      </c>
    </row>
  </sheetData>
  <mergeCells count="44">
    <mergeCell ref="A2:R2"/>
    <mergeCell ref="A3:R3"/>
    <mergeCell ref="A4:R4"/>
    <mergeCell ref="A5:G5"/>
    <mergeCell ref="J8:K8"/>
    <mergeCell ref="J9:K9"/>
    <mergeCell ref="J10:K10"/>
    <mergeCell ref="J11:K11"/>
    <mergeCell ref="J12:K12"/>
    <mergeCell ref="J13:K13"/>
    <mergeCell ref="J14:K14"/>
    <mergeCell ref="J15:K15"/>
    <mergeCell ref="J16:K16"/>
    <mergeCell ref="J17:K17"/>
    <mergeCell ref="J18:K18"/>
    <mergeCell ref="J19:K19"/>
    <mergeCell ref="J20:K20"/>
    <mergeCell ref="J21:K21"/>
    <mergeCell ref="J22:K22"/>
    <mergeCell ref="J23:K23"/>
    <mergeCell ref="J24:K24"/>
    <mergeCell ref="J25:K25"/>
    <mergeCell ref="J26:K26"/>
    <mergeCell ref="A27:C27"/>
    <mergeCell ref="J27:K27"/>
    <mergeCell ref="A6:A7"/>
    <mergeCell ref="B6:B7"/>
    <mergeCell ref="C6:C7"/>
    <mergeCell ref="D6:D7"/>
    <mergeCell ref="E6:E7"/>
    <mergeCell ref="F6:F7"/>
    <mergeCell ref="G6:G7"/>
    <mergeCell ref="H6:H7"/>
    <mergeCell ref="I6:I7"/>
    <mergeCell ref="L6:L7"/>
    <mergeCell ref="M6:M7"/>
    <mergeCell ref="N6:N7"/>
    <mergeCell ref="O6:O7"/>
    <mergeCell ref="P6:P7"/>
    <mergeCell ref="Q6:Q7"/>
    <mergeCell ref="R6:R7"/>
    <mergeCell ref="S6:S7"/>
    <mergeCell ref="T6:T7"/>
    <mergeCell ref="J6:K7"/>
  </mergeCells>
  <hyperlinks>
    <hyperlink ref="A1" location="索引目录!C35" display="返回索引页"/>
    <hyperlink ref="B1" location="分类汇总!B25" display="返回"/>
  </hyperlinks>
  <printOptions horizontalCentered="1"/>
  <pageMargins left="0.354166666666667" right="0.354166666666667" top="0.786805555555556" bottom="0.786805555555556" header="1.0625" footer="0.511111111111111"/>
  <pageSetup paperSize="9" scale="83" firstPageNumber="4294963191" orientation="landscape" useFirstPageNumber="1"/>
  <headerFooter alignWithMargins="0">
    <oddHeader>&amp;R&amp;"宋体,常规"&amp;10表&amp;"Times New Roman,常规"4-5-2
&amp;"宋体,常规"共&amp;"Times New Roman,常规"&amp;N&amp;"宋体,常规"页第&amp;"Times New Roman,常规"&amp;P&amp;"宋体,常规"页</oddHeader>
  </headerFooter>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4"/>
    <pageSetUpPr fitToPage="1"/>
  </sheetPr>
  <dimension ref="A1:S29"/>
  <sheetViews>
    <sheetView workbookViewId="0">
      <selection activeCell="O27" sqref="O27"/>
    </sheetView>
  </sheetViews>
  <sheetFormatPr defaultColWidth="9" defaultRowHeight="12.75"/>
  <cols>
    <col min="1" max="1" width="4.375" style="101" customWidth="1"/>
    <col min="2" max="2" width="6.25" style="101" customWidth="1"/>
    <col min="3" max="3" width="11.375" style="101" customWidth="1"/>
    <col min="4" max="4" width="13.75" style="101" customWidth="1"/>
    <col min="5" max="5" width="8.625" style="101" customWidth="1"/>
    <col min="6" max="7" width="4.875" style="101" customWidth="1"/>
    <col min="8" max="8" width="4.625" style="101" customWidth="1"/>
    <col min="9" max="9" width="4.5" style="101" customWidth="1"/>
    <col min="10" max="10" width="4.875" style="101" customWidth="1"/>
    <col min="11" max="11" width="7.5" style="101" customWidth="1"/>
    <col min="12" max="12" width="8.25" style="101" customWidth="1"/>
    <col min="13" max="13" width="12.25" style="101" hidden="1" customWidth="1" outlineLevel="1"/>
    <col min="14" max="14" width="10.25" style="101" hidden="1" customWidth="1" outlineLevel="1"/>
    <col min="15" max="15" width="10.25" style="101" customWidth="1" collapsed="1"/>
    <col min="16" max="16" width="10.25" style="101" customWidth="1"/>
    <col min="17" max="17" width="8.75" style="101" customWidth="1"/>
    <col min="18" max="18" width="7.375" style="101" customWidth="1"/>
    <col min="19" max="19" width="8.375" style="101" customWidth="1"/>
    <col min="20" max="16384" width="9" style="101"/>
  </cols>
  <sheetData>
    <row r="1" s="13" customFormat="1" ht="14.25" spans="1:12">
      <c r="A1" s="14" t="s">
        <v>284</v>
      </c>
      <c r="B1" s="15" t="s">
        <v>361</v>
      </c>
      <c r="C1" s="16"/>
      <c r="D1" s="16"/>
      <c r="E1" s="16"/>
      <c r="F1" s="16"/>
      <c r="G1" s="16"/>
      <c r="H1" s="16"/>
      <c r="I1" s="16"/>
      <c r="J1" s="16"/>
      <c r="K1" s="16"/>
      <c r="L1" s="16"/>
    </row>
    <row r="2" s="470" customFormat="1" ht="30" customHeight="1" spans="1:19">
      <c r="A2" s="98" t="s">
        <v>647</v>
      </c>
      <c r="B2" s="98"/>
      <c r="C2" s="98"/>
      <c r="D2" s="98"/>
      <c r="E2" s="98"/>
      <c r="F2" s="98"/>
      <c r="G2" s="98"/>
      <c r="H2" s="98"/>
      <c r="I2" s="98"/>
      <c r="J2" s="98"/>
      <c r="K2" s="98"/>
      <c r="L2" s="98"/>
      <c r="M2" s="98"/>
      <c r="N2" s="98"/>
      <c r="O2" s="98"/>
      <c r="P2" s="98"/>
      <c r="Q2" s="98"/>
      <c r="R2" s="98"/>
      <c r="S2" s="98"/>
    </row>
    <row r="3" s="470" customFormat="1" ht="15.75" customHeight="1" spans="1:19">
      <c r="A3" s="472" t="s">
        <v>627</v>
      </c>
      <c r="B3" s="472"/>
      <c r="C3" s="472"/>
      <c r="D3" s="472"/>
      <c r="E3" s="472"/>
      <c r="F3" s="472"/>
      <c r="G3" s="472"/>
      <c r="H3" s="472"/>
      <c r="I3" s="472"/>
      <c r="J3" s="472"/>
      <c r="K3" s="472"/>
      <c r="L3" s="472"/>
      <c r="M3" s="472"/>
      <c r="N3" s="472"/>
      <c r="O3" s="472"/>
      <c r="P3" s="472"/>
      <c r="Q3" s="472"/>
      <c r="R3" s="472"/>
      <c r="S3" s="472"/>
    </row>
    <row r="4" ht="13.5" customHeight="1" spans="1:19">
      <c r="A4" s="100" t="str">
        <f>'4-5-2投资性房地产'!A4:R4</f>
        <v>评估基准日：2021年3月31日</v>
      </c>
      <c r="B4" s="97"/>
      <c r="C4" s="97"/>
      <c r="D4" s="97"/>
      <c r="E4" s="97"/>
      <c r="F4" s="97"/>
      <c r="G4" s="97"/>
      <c r="H4" s="97"/>
      <c r="I4" s="97"/>
      <c r="J4" s="97"/>
      <c r="K4" s="110"/>
      <c r="L4" s="110"/>
      <c r="M4" s="110"/>
      <c r="N4" s="110"/>
      <c r="O4" s="110"/>
      <c r="P4" s="110"/>
      <c r="Q4" s="110"/>
      <c r="R4" s="110"/>
      <c r="S4" s="110"/>
    </row>
    <row r="5" customHeight="1" spans="1:19">
      <c r="A5" s="473" t="s">
        <v>628</v>
      </c>
      <c r="B5" s="473"/>
      <c r="C5" s="473"/>
      <c r="D5" s="473"/>
      <c r="E5" s="473"/>
      <c r="S5" s="112" t="s">
        <v>286</v>
      </c>
    </row>
    <row r="6" s="471" customFormat="1" ht="36" spans="1:19">
      <c r="A6" s="102" t="s">
        <v>351</v>
      </c>
      <c r="B6" s="102" t="s">
        <v>648</v>
      </c>
      <c r="C6" s="474" t="s">
        <v>649</v>
      </c>
      <c r="D6" s="474" t="s">
        <v>631</v>
      </c>
      <c r="E6" s="102" t="s">
        <v>650</v>
      </c>
      <c r="F6" s="102" t="s">
        <v>651</v>
      </c>
      <c r="G6" s="102" t="s">
        <v>652</v>
      </c>
      <c r="H6" s="102" t="s">
        <v>653</v>
      </c>
      <c r="I6" s="102" t="s">
        <v>654</v>
      </c>
      <c r="J6" s="102" t="s">
        <v>655</v>
      </c>
      <c r="K6" s="102" t="s">
        <v>656</v>
      </c>
      <c r="L6" s="102" t="s">
        <v>569</v>
      </c>
      <c r="M6" s="113" t="s">
        <v>364</v>
      </c>
      <c r="N6" s="113" t="s">
        <v>442</v>
      </c>
      <c r="O6" s="113" t="s">
        <v>366</v>
      </c>
      <c r="P6" s="102" t="s">
        <v>367</v>
      </c>
      <c r="Q6" s="102" t="s">
        <v>644</v>
      </c>
      <c r="R6" s="102" t="s">
        <v>387</v>
      </c>
      <c r="S6" s="102" t="s">
        <v>450</v>
      </c>
    </row>
    <row r="7" ht="15.75" customHeight="1" spans="1:19">
      <c r="A7" s="104"/>
      <c r="B7" s="104"/>
      <c r="C7" s="475"/>
      <c r="D7" s="475"/>
      <c r="E7" s="476"/>
      <c r="F7" s="105"/>
      <c r="G7" s="104"/>
      <c r="H7" s="104"/>
      <c r="I7" s="104"/>
      <c r="J7" s="104"/>
      <c r="K7" s="114"/>
      <c r="L7" s="114"/>
      <c r="M7" s="115"/>
      <c r="N7" s="115"/>
      <c r="O7" s="115"/>
      <c r="P7" s="114"/>
      <c r="Q7" s="114"/>
      <c r="R7" s="114"/>
      <c r="S7" s="116"/>
    </row>
    <row r="8" ht="15.75" customHeight="1" spans="1:19">
      <c r="A8" s="104"/>
      <c r="B8" s="104"/>
      <c r="C8" s="475"/>
      <c r="D8" s="475"/>
      <c r="E8" s="476"/>
      <c r="F8" s="105"/>
      <c r="G8" s="104"/>
      <c r="H8" s="104"/>
      <c r="I8" s="104"/>
      <c r="J8" s="104"/>
      <c r="K8" s="114"/>
      <c r="L8" s="114"/>
      <c r="M8" s="114"/>
      <c r="N8" s="114"/>
      <c r="O8" s="114"/>
      <c r="P8" s="114"/>
      <c r="Q8" s="114"/>
      <c r="R8" s="114"/>
      <c r="S8" s="116"/>
    </row>
    <row r="9" ht="15.75" customHeight="1" spans="1:19">
      <c r="A9" s="104"/>
      <c r="B9" s="104"/>
      <c r="C9" s="475"/>
      <c r="D9" s="475"/>
      <c r="E9" s="476"/>
      <c r="F9" s="105"/>
      <c r="G9" s="104"/>
      <c r="H9" s="104"/>
      <c r="I9" s="104"/>
      <c r="J9" s="104"/>
      <c r="K9" s="114"/>
      <c r="L9" s="114"/>
      <c r="M9" s="114"/>
      <c r="N9" s="114"/>
      <c r="O9" s="114"/>
      <c r="P9" s="114"/>
      <c r="Q9" s="114"/>
      <c r="R9" s="114"/>
      <c r="S9" s="116"/>
    </row>
    <row r="10" ht="15.75" customHeight="1" spans="1:19">
      <c r="A10" s="104"/>
      <c r="B10" s="104"/>
      <c r="C10" s="475"/>
      <c r="D10" s="475"/>
      <c r="E10" s="476"/>
      <c r="F10" s="105"/>
      <c r="G10" s="104"/>
      <c r="H10" s="104"/>
      <c r="I10" s="104"/>
      <c r="J10" s="104"/>
      <c r="K10" s="114"/>
      <c r="L10" s="114"/>
      <c r="M10" s="114"/>
      <c r="N10" s="114"/>
      <c r="O10" s="114"/>
      <c r="P10" s="114"/>
      <c r="Q10" s="114"/>
      <c r="R10" s="114"/>
      <c r="S10" s="116"/>
    </row>
    <row r="11" ht="15.75" customHeight="1" spans="1:19">
      <c r="A11" s="104"/>
      <c r="B11" s="104"/>
      <c r="C11" s="475"/>
      <c r="D11" s="475"/>
      <c r="E11" s="476"/>
      <c r="F11" s="105"/>
      <c r="G11" s="104"/>
      <c r="H11" s="104"/>
      <c r="I11" s="104"/>
      <c r="J11" s="104"/>
      <c r="K11" s="114"/>
      <c r="L11" s="114"/>
      <c r="M11" s="114"/>
      <c r="N11" s="114"/>
      <c r="O11" s="114"/>
      <c r="P11" s="114"/>
      <c r="Q11" s="114"/>
      <c r="R11" s="114"/>
      <c r="S11" s="116"/>
    </row>
    <row r="12" ht="15.75" customHeight="1" spans="1:19">
      <c r="A12" s="104"/>
      <c r="B12" s="104"/>
      <c r="C12" s="475"/>
      <c r="D12" s="475"/>
      <c r="E12" s="476"/>
      <c r="F12" s="105"/>
      <c r="G12" s="104"/>
      <c r="H12" s="104"/>
      <c r="I12" s="104"/>
      <c r="J12" s="104"/>
      <c r="K12" s="114"/>
      <c r="L12" s="114"/>
      <c r="M12" s="114"/>
      <c r="N12" s="114"/>
      <c r="O12" s="114"/>
      <c r="P12" s="114"/>
      <c r="Q12" s="114"/>
      <c r="R12" s="114"/>
      <c r="S12" s="116"/>
    </row>
    <row r="13" ht="15.75" customHeight="1" spans="1:19">
      <c r="A13" s="104"/>
      <c r="B13" s="104"/>
      <c r="C13" s="475"/>
      <c r="D13" s="475"/>
      <c r="E13" s="476"/>
      <c r="F13" s="105"/>
      <c r="G13" s="104"/>
      <c r="H13" s="104"/>
      <c r="I13" s="104"/>
      <c r="J13" s="104"/>
      <c r="K13" s="114"/>
      <c r="L13" s="114"/>
      <c r="M13" s="114"/>
      <c r="N13" s="114"/>
      <c r="O13" s="114"/>
      <c r="P13" s="114"/>
      <c r="Q13" s="114"/>
      <c r="R13" s="114"/>
      <c r="S13" s="116"/>
    </row>
    <row r="14" ht="15.75" customHeight="1" spans="1:19">
      <c r="A14" s="104"/>
      <c r="B14" s="104"/>
      <c r="C14" s="475"/>
      <c r="D14" s="475"/>
      <c r="E14" s="476"/>
      <c r="F14" s="105"/>
      <c r="G14" s="104"/>
      <c r="H14" s="104"/>
      <c r="I14" s="104"/>
      <c r="J14" s="104"/>
      <c r="K14" s="114"/>
      <c r="L14" s="114"/>
      <c r="M14" s="114"/>
      <c r="N14" s="114"/>
      <c r="O14" s="114"/>
      <c r="P14" s="114"/>
      <c r="Q14" s="114"/>
      <c r="R14" s="114"/>
      <c r="S14" s="116"/>
    </row>
    <row r="15" ht="15.75" customHeight="1" spans="1:19">
      <c r="A15" s="104"/>
      <c r="B15" s="104"/>
      <c r="C15" s="475"/>
      <c r="D15" s="475"/>
      <c r="E15" s="476"/>
      <c r="F15" s="105"/>
      <c r="G15" s="104"/>
      <c r="H15" s="104"/>
      <c r="I15" s="104"/>
      <c r="J15" s="104"/>
      <c r="K15" s="114"/>
      <c r="L15" s="114"/>
      <c r="M15" s="114"/>
      <c r="N15" s="114"/>
      <c r="O15" s="114"/>
      <c r="P15" s="114"/>
      <c r="Q15" s="114"/>
      <c r="R15" s="114"/>
      <c r="S15" s="116"/>
    </row>
    <row r="16" ht="15.75" customHeight="1" spans="1:19">
      <c r="A16" s="104"/>
      <c r="B16" s="104"/>
      <c r="C16" s="475"/>
      <c r="D16" s="475"/>
      <c r="E16" s="476"/>
      <c r="F16" s="105"/>
      <c r="G16" s="104"/>
      <c r="H16" s="104"/>
      <c r="I16" s="104"/>
      <c r="J16" s="104"/>
      <c r="K16" s="114"/>
      <c r="L16" s="114"/>
      <c r="M16" s="114"/>
      <c r="N16" s="114"/>
      <c r="O16" s="114"/>
      <c r="P16" s="114"/>
      <c r="Q16" s="114"/>
      <c r="R16" s="114"/>
      <c r="S16" s="116"/>
    </row>
    <row r="17" ht="15.75" customHeight="1" spans="1:19">
      <c r="A17" s="104"/>
      <c r="B17" s="104"/>
      <c r="C17" s="475"/>
      <c r="D17" s="475"/>
      <c r="E17" s="476"/>
      <c r="F17" s="105"/>
      <c r="G17" s="104"/>
      <c r="H17" s="104"/>
      <c r="I17" s="104"/>
      <c r="J17" s="104"/>
      <c r="K17" s="114"/>
      <c r="L17" s="114"/>
      <c r="M17" s="114"/>
      <c r="N17" s="114"/>
      <c r="O17" s="114"/>
      <c r="P17" s="114"/>
      <c r="Q17" s="114"/>
      <c r="R17" s="114"/>
      <c r="S17" s="116"/>
    </row>
    <row r="18" ht="15.75" customHeight="1" spans="1:19">
      <c r="A18" s="104"/>
      <c r="B18" s="104"/>
      <c r="C18" s="475"/>
      <c r="D18" s="475"/>
      <c r="E18" s="476"/>
      <c r="F18" s="105"/>
      <c r="G18" s="104"/>
      <c r="H18" s="104"/>
      <c r="I18" s="104"/>
      <c r="J18" s="104"/>
      <c r="K18" s="114"/>
      <c r="L18" s="114"/>
      <c r="M18" s="114"/>
      <c r="N18" s="114"/>
      <c r="O18" s="114"/>
      <c r="P18" s="114"/>
      <c r="Q18" s="114"/>
      <c r="R18" s="114"/>
      <c r="S18" s="116"/>
    </row>
    <row r="19" ht="15.75" customHeight="1" spans="1:19">
      <c r="A19" s="104"/>
      <c r="B19" s="104"/>
      <c r="C19" s="475"/>
      <c r="D19" s="475"/>
      <c r="E19" s="476"/>
      <c r="F19" s="105"/>
      <c r="G19" s="104"/>
      <c r="H19" s="104"/>
      <c r="I19" s="104"/>
      <c r="J19" s="104"/>
      <c r="K19" s="114"/>
      <c r="L19" s="114"/>
      <c r="M19" s="114"/>
      <c r="N19" s="114"/>
      <c r="O19" s="114"/>
      <c r="P19" s="114"/>
      <c r="Q19" s="114"/>
      <c r="R19" s="114"/>
      <c r="S19" s="116"/>
    </row>
    <row r="20" ht="15.75" customHeight="1" spans="1:19">
      <c r="A20" s="104"/>
      <c r="B20" s="104"/>
      <c r="C20" s="475"/>
      <c r="D20" s="475"/>
      <c r="E20" s="476"/>
      <c r="F20" s="105"/>
      <c r="G20" s="104"/>
      <c r="H20" s="104"/>
      <c r="I20" s="104"/>
      <c r="J20" s="104"/>
      <c r="K20" s="114"/>
      <c r="L20" s="114"/>
      <c r="M20" s="114"/>
      <c r="N20" s="114"/>
      <c r="O20" s="114"/>
      <c r="P20" s="114"/>
      <c r="Q20" s="114"/>
      <c r="R20" s="114"/>
      <c r="S20" s="116"/>
    </row>
    <row r="21" ht="15.75" customHeight="1" spans="1:19">
      <c r="A21" s="104"/>
      <c r="B21" s="104"/>
      <c r="C21" s="475"/>
      <c r="D21" s="475"/>
      <c r="E21" s="476"/>
      <c r="F21" s="105"/>
      <c r="G21" s="104"/>
      <c r="H21" s="104"/>
      <c r="I21" s="104"/>
      <c r="J21" s="104"/>
      <c r="K21" s="114"/>
      <c r="L21" s="114"/>
      <c r="M21" s="114"/>
      <c r="N21" s="114"/>
      <c r="O21" s="114"/>
      <c r="P21" s="114"/>
      <c r="Q21" s="114"/>
      <c r="R21" s="114"/>
      <c r="S21" s="116"/>
    </row>
    <row r="22" ht="15.75" customHeight="1" spans="1:19">
      <c r="A22" s="104"/>
      <c r="B22" s="104"/>
      <c r="C22" s="475"/>
      <c r="D22" s="475"/>
      <c r="E22" s="476"/>
      <c r="F22" s="105"/>
      <c r="G22" s="104"/>
      <c r="H22" s="104"/>
      <c r="I22" s="104"/>
      <c r="J22" s="104"/>
      <c r="K22" s="114"/>
      <c r="L22" s="114"/>
      <c r="M22" s="114"/>
      <c r="N22" s="114"/>
      <c r="O22" s="114"/>
      <c r="P22" s="114"/>
      <c r="Q22" s="114"/>
      <c r="R22" s="114"/>
      <c r="S22" s="116"/>
    </row>
    <row r="23" ht="15.75" customHeight="1" spans="1:19">
      <c r="A23" s="104"/>
      <c r="B23" s="104"/>
      <c r="C23" s="475"/>
      <c r="D23" s="475"/>
      <c r="E23" s="476"/>
      <c r="F23" s="105"/>
      <c r="G23" s="104"/>
      <c r="H23" s="104"/>
      <c r="I23" s="104"/>
      <c r="J23" s="104"/>
      <c r="K23" s="114"/>
      <c r="L23" s="114"/>
      <c r="M23" s="114"/>
      <c r="N23" s="114"/>
      <c r="O23" s="114"/>
      <c r="P23" s="114"/>
      <c r="Q23" s="114"/>
      <c r="R23" s="114"/>
      <c r="S23" s="116"/>
    </row>
    <row r="24" ht="15.75" customHeight="1" spans="1:19">
      <c r="A24" s="104"/>
      <c r="B24" s="104"/>
      <c r="C24" s="475"/>
      <c r="D24" s="475"/>
      <c r="E24" s="476"/>
      <c r="F24" s="105"/>
      <c r="G24" s="104"/>
      <c r="H24" s="104"/>
      <c r="I24" s="104"/>
      <c r="J24" s="104"/>
      <c r="K24" s="114"/>
      <c r="L24" s="114"/>
      <c r="M24" s="114"/>
      <c r="N24" s="114"/>
      <c r="O24" s="114"/>
      <c r="P24" s="114"/>
      <c r="Q24" s="114"/>
      <c r="R24" s="114"/>
      <c r="S24" s="116"/>
    </row>
    <row r="25" ht="15.75" customHeight="1" spans="1:19">
      <c r="A25" s="106" t="s">
        <v>482</v>
      </c>
      <c r="B25" s="478"/>
      <c r="C25" s="479"/>
      <c r="D25" s="479"/>
      <c r="E25" s="104"/>
      <c r="F25" s="105"/>
      <c r="G25" s="105"/>
      <c r="H25" s="105"/>
      <c r="I25" s="483"/>
      <c r="J25" s="114" t="s">
        <v>639</v>
      </c>
      <c r="K25" s="115"/>
      <c r="L25" s="114"/>
      <c r="M25" s="114"/>
      <c r="N25" s="114"/>
      <c r="O25" s="114"/>
      <c r="P25" s="484"/>
      <c r="Q25" s="484"/>
      <c r="R25" s="114"/>
      <c r="S25" s="114" t="s">
        <v>639</v>
      </c>
    </row>
    <row r="26" ht="15.75" customHeight="1" spans="1:19">
      <c r="A26" s="480" t="s">
        <v>640</v>
      </c>
      <c r="B26" s="481"/>
      <c r="C26" s="482"/>
      <c r="D26" s="477"/>
      <c r="E26" s="104"/>
      <c r="F26" s="105"/>
      <c r="G26" s="105"/>
      <c r="H26" s="105"/>
      <c r="I26" s="483"/>
      <c r="J26" s="114"/>
      <c r="K26" s="115"/>
      <c r="L26" s="114"/>
      <c r="M26" s="114"/>
      <c r="N26" s="114"/>
      <c r="O26" s="114"/>
      <c r="P26" s="484"/>
      <c r="Q26" s="484"/>
      <c r="R26" s="114"/>
      <c r="S26" s="114" t="s">
        <v>639</v>
      </c>
    </row>
    <row r="27" ht="15.75" customHeight="1" spans="1:19">
      <c r="A27" s="106" t="s">
        <v>482</v>
      </c>
      <c r="B27" s="107"/>
      <c r="C27" s="477"/>
      <c r="D27" s="477"/>
      <c r="E27" s="104"/>
      <c r="F27" s="105"/>
      <c r="G27" s="105"/>
      <c r="H27" s="105"/>
      <c r="I27" s="116"/>
      <c r="J27" s="114"/>
      <c r="K27" s="115"/>
      <c r="L27" s="114"/>
      <c r="M27" s="114">
        <f>SUM(M7:M26)</f>
        <v>0</v>
      </c>
      <c r="N27" s="114"/>
      <c r="O27" s="114">
        <f>SUM(O7:O26)</f>
        <v>0</v>
      </c>
      <c r="P27" s="114">
        <f>SUM(P7:P26)</f>
        <v>0</v>
      </c>
      <c r="Q27" s="484"/>
      <c r="R27" s="114"/>
      <c r="S27" s="114" t="s">
        <v>639</v>
      </c>
    </row>
    <row r="28" ht="15.75" customHeight="1" spans="1:15">
      <c r="A28" s="29" t="str">
        <f>封面!D11&amp;封面!G11</f>
        <v>填表人：魏延辉</v>
      </c>
      <c r="B28" s="120"/>
      <c r="C28" s="120"/>
      <c r="D28" s="120"/>
      <c r="O28" s="120" t="str">
        <f>"评估人员："&amp;封面!L22</f>
        <v>评估人员：</v>
      </c>
    </row>
    <row r="29" ht="15.75" customHeight="1" spans="1:1">
      <c r="A29" s="29" t="str">
        <f>CONCATENATE(封面!D13,封面!F13,封面!G13,封面!H13,封面!I13,封面!J13,封面!K13)</f>
        <v>填表日期：2021年3月31日</v>
      </c>
    </row>
  </sheetData>
  <mergeCells count="7">
    <mergeCell ref="A2:S2"/>
    <mergeCell ref="A3:S3"/>
    <mergeCell ref="A4:S4"/>
    <mergeCell ref="A5:E5"/>
    <mergeCell ref="A25:C25"/>
    <mergeCell ref="A26:C26"/>
    <mergeCell ref="A27:C27"/>
  </mergeCells>
  <hyperlinks>
    <hyperlink ref="A1" location="索引目录!C35" display="返回索引页"/>
    <hyperlink ref="B1" location="分类汇总!B25" display="返回"/>
  </hyperlinks>
  <printOptions horizontalCentered="1"/>
  <pageMargins left="0.354166666666667" right="0.354166666666667" top="0.786805555555556" bottom="0.786805555555556" header="1.0625" footer="0.511111111111111"/>
  <pageSetup paperSize="9" firstPageNumber="4294963191" orientation="landscape" useFirstPageNumber="1"/>
  <headerFooter alignWithMargins="0">
    <oddHeader>&amp;R&amp;"宋体,常规"&amp;10表&amp;"Times New Roman,常规"4-5-3
&amp;"宋体,常规"共&amp;"Times New Roman,常规"&amp;N&amp;"宋体,常规"页第&amp;"Times New Roman,常规"&amp;P&amp;"宋体,常规"页</oddHeader>
  </headerFooter>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4"/>
    <pageSetUpPr fitToPage="1"/>
  </sheetPr>
  <dimension ref="A1:T29"/>
  <sheetViews>
    <sheetView workbookViewId="0">
      <selection activeCell="O27" sqref="O27"/>
    </sheetView>
  </sheetViews>
  <sheetFormatPr defaultColWidth="9" defaultRowHeight="12.75"/>
  <cols>
    <col min="1" max="1" width="6.375" style="101" customWidth="1"/>
    <col min="2" max="2" width="6.875" style="101" customWidth="1"/>
    <col min="3" max="3" width="7.875" style="101" customWidth="1"/>
    <col min="4" max="4" width="13.75" style="101" customWidth="1"/>
    <col min="5" max="5" width="9.125" style="101" customWidth="1"/>
    <col min="6" max="6" width="4.75" style="101" customWidth="1"/>
    <col min="7" max="7" width="4.875" style="101" customWidth="1"/>
    <col min="8" max="8" width="4.625" style="101" customWidth="1"/>
    <col min="9" max="9" width="4.25" style="101" customWidth="1"/>
    <col min="10" max="10" width="4.75" style="101" customWidth="1"/>
    <col min="11" max="11" width="6.75" style="101" customWidth="1"/>
    <col min="12" max="12" width="10.25" style="101" customWidth="1"/>
    <col min="13" max="13" width="12.625" style="101" hidden="1" customWidth="1" outlineLevel="1"/>
    <col min="14" max="14" width="11.875" style="101" hidden="1" customWidth="1" outlineLevel="1"/>
    <col min="15" max="15" width="11.875" style="101" customWidth="1" collapsed="1"/>
    <col min="16" max="16" width="11.875" style="101" customWidth="1"/>
    <col min="17" max="17" width="10.125" style="101" customWidth="1"/>
    <col min="18" max="18" width="7.5" style="101" customWidth="1"/>
    <col min="19" max="19" width="7.875" style="101" customWidth="1"/>
    <col min="20" max="16384" width="9" style="101"/>
  </cols>
  <sheetData>
    <row r="1" s="13" customFormat="1" ht="14.25" spans="1:12">
      <c r="A1" s="14" t="s">
        <v>284</v>
      </c>
      <c r="B1" s="15" t="s">
        <v>361</v>
      </c>
      <c r="C1" s="16"/>
      <c r="D1" s="16"/>
      <c r="E1" s="16"/>
      <c r="F1" s="16"/>
      <c r="G1" s="16"/>
      <c r="H1" s="16"/>
      <c r="I1" s="16"/>
      <c r="J1" s="16"/>
      <c r="K1" s="16"/>
      <c r="L1" s="16"/>
    </row>
    <row r="2" s="470" customFormat="1" ht="30" customHeight="1" spans="1:20">
      <c r="A2" s="98" t="s">
        <v>647</v>
      </c>
      <c r="B2" s="98"/>
      <c r="C2" s="98"/>
      <c r="D2" s="98"/>
      <c r="E2" s="98"/>
      <c r="F2" s="98"/>
      <c r="G2" s="98"/>
      <c r="H2" s="98"/>
      <c r="I2" s="98"/>
      <c r="J2" s="98"/>
      <c r="K2" s="98"/>
      <c r="L2" s="98"/>
      <c r="M2" s="98"/>
      <c r="N2" s="98"/>
      <c r="O2" s="98"/>
      <c r="P2" s="98"/>
      <c r="Q2" s="98"/>
      <c r="R2" s="98"/>
      <c r="S2" s="98"/>
      <c r="T2" s="471"/>
    </row>
    <row r="3" s="470" customFormat="1" ht="15.75" customHeight="1" spans="1:20">
      <c r="A3" s="472" t="s">
        <v>641</v>
      </c>
      <c r="B3" s="472"/>
      <c r="C3" s="472"/>
      <c r="D3" s="472"/>
      <c r="E3" s="472"/>
      <c r="F3" s="472"/>
      <c r="G3" s="472"/>
      <c r="H3" s="472"/>
      <c r="I3" s="472"/>
      <c r="J3" s="472"/>
      <c r="K3" s="472"/>
      <c r="L3" s="472"/>
      <c r="M3" s="472"/>
      <c r="N3" s="472"/>
      <c r="O3" s="472"/>
      <c r="P3" s="472"/>
      <c r="Q3" s="472"/>
      <c r="R3" s="472"/>
      <c r="S3" s="472"/>
      <c r="T3" s="471"/>
    </row>
    <row r="4" ht="14.1" customHeight="1" spans="1:19">
      <c r="A4" s="100" t="str">
        <f>'4-5-3投资性地产'!A4:S4</f>
        <v>评估基准日：2021年3月31日</v>
      </c>
      <c r="B4" s="97"/>
      <c r="C4" s="97"/>
      <c r="D4" s="97"/>
      <c r="E4" s="97"/>
      <c r="F4" s="97"/>
      <c r="G4" s="97"/>
      <c r="H4" s="97"/>
      <c r="I4" s="97"/>
      <c r="J4" s="97"/>
      <c r="K4" s="110"/>
      <c r="L4" s="110"/>
      <c r="M4" s="110"/>
      <c r="N4" s="110"/>
      <c r="O4" s="110"/>
      <c r="P4" s="110"/>
      <c r="Q4" s="110"/>
      <c r="R4" s="110"/>
      <c r="S4" s="110"/>
    </row>
    <row r="5" ht="15.75" customHeight="1" spans="1:19">
      <c r="A5" s="473" t="s">
        <v>628</v>
      </c>
      <c r="B5" s="473"/>
      <c r="C5" s="473"/>
      <c r="D5" s="473"/>
      <c r="E5" s="473"/>
      <c r="S5" s="112" t="s">
        <v>286</v>
      </c>
    </row>
    <row r="6" s="471" customFormat="1" ht="36" spans="1:19">
      <c r="A6" s="102" t="s">
        <v>351</v>
      </c>
      <c r="B6" s="102" t="s">
        <v>648</v>
      </c>
      <c r="C6" s="474" t="s">
        <v>649</v>
      </c>
      <c r="D6" s="474" t="s">
        <v>631</v>
      </c>
      <c r="E6" s="102" t="s">
        <v>650</v>
      </c>
      <c r="F6" s="102" t="s">
        <v>651</v>
      </c>
      <c r="G6" s="102" t="s">
        <v>652</v>
      </c>
      <c r="H6" s="102" t="s">
        <v>653</v>
      </c>
      <c r="I6" s="102" t="s">
        <v>654</v>
      </c>
      <c r="J6" s="102" t="s">
        <v>655</v>
      </c>
      <c r="K6" s="102" t="s">
        <v>656</v>
      </c>
      <c r="L6" s="102" t="s">
        <v>657</v>
      </c>
      <c r="M6" s="113" t="s">
        <v>364</v>
      </c>
      <c r="N6" s="113" t="s">
        <v>442</v>
      </c>
      <c r="O6" s="113" t="s">
        <v>366</v>
      </c>
      <c r="P6" s="102" t="s">
        <v>367</v>
      </c>
      <c r="Q6" s="102" t="s">
        <v>644</v>
      </c>
      <c r="R6" s="102" t="s">
        <v>387</v>
      </c>
      <c r="S6" s="102" t="s">
        <v>450</v>
      </c>
    </row>
    <row r="7" ht="15.75" customHeight="1" spans="1:19">
      <c r="A7" s="104"/>
      <c r="B7" s="104"/>
      <c r="C7" s="475"/>
      <c r="D7" s="475"/>
      <c r="E7" s="476"/>
      <c r="F7" s="105"/>
      <c r="G7" s="104"/>
      <c r="H7" s="104"/>
      <c r="I7" s="104"/>
      <c r="J7" s="104"/>
      <c r="K7" s="114"/>
      <c r="L7" s="114"/>
      <c r="M7" s="115"/>
      <c r="N7" s="115"/>
      <c r="O7" s="115"/>
      <c r="P7" s="114"/>
      <c r="Q7" s="114"/>
      <c r="R7" s="114" t="s">
        <v>639</v>
      </c>
      <c r="S7" s="116"/>
    </row>
    <row r="8" ht="15.75" customHeight="1" spans="1:19">
      <c r="A8" s="104"/>
      <c r="B8" s="104"/>
      <c r="C8" s="475"/>
      <c r="D8" s="475"/>
      <c r="E8" s="476"/>
      <c r="F8" s="105"/>
      <c r="G8" s="104"/>
      <c r="H8" s="104"/>
      <c r="I8" s="104"/>
      <c r="J8" s="104"/>
      <c r="K8" s="114"/>
      <c r="L8" s="114"/>
      <c r="M8" s="114"/>
      <c r="N8" s="114"/>
      <c r="O8" s="114"/>
      <c r="P8" s="114"/>
      <c r="Q8" s="114"/>
      <c r="R8" s="114" t="s">
        <v>639</v>
      </c>
      <c r="S8" s="116"/>
    </row>
    <row r="9" ht="15.75" customHeight="1" spans="1:19">
      <c r="A9" s="104"/>
      <c r="B9" s="104"/>
      <c r="C9" s="475"/>
      <c r="D9" s="475"/>
      <c r="E9" s="476"/>
      <c r="F9" s="105"/>
      <c r="G9" s="104"/>
      <c r="H9" s="104"/>
      <c r="I9" s="104"/>
      <c r="J9" s="104"/>
      <c r="K9" s="114"/>
      <c r="L9" s="114"/>
      <c r="M9" s="114"/>
      <c r="N9" s="114"/>
      <c r="O9" s="114"/>
      <c r="P9" s="114"/>
      <c r="Q9" s="114"/>
      <c r="R9" s="114" t="s">
        <v>639</v>
      </c>
      <c r="S9" s="116"/>
    </row>
    <row r="10" ht="15.75" customHeight="1" spans="1:19">
      <c r="A10" s="104"/>
      <c r="B10" s="104"/>
      <c r="C10" s="475"/>
      <c r="D10" s="475"/>
      <c r="E10" s="476"/>
      <c r="F10" s="105"/>
      <c r="G10" s="104"/>
      <c r="H10" s="104"/>
      <c r="I10" s="104"/>
      <c r="J10" s="104"/>
      <c r="K10" s="114"/>
      <c r="L10" s="114"/>
      <c r="M10" s="114"/>
      <c r="N10" s="114"/>
      <c r="O10" s="114"/>
      <c r="P10" s="114"/>
      <c r="Q10" s="114"/>
      <c r="R10" s="114" t="s">
        <v>639</v>
      </c>
      <c r="S10" s="116"/>
    </row>
    <row r="11" ht="15.75" customHeight="1" spans="1:19">
      <c r="A11" s="104"/>
      <c r="B11" s="104"/>
      <c r="C11" s="475"/>
      <c r="D11" s="475"/>
      <c r="E11" s="476"/>
      <c r="F11" s="105"/>
      <c r="G11" s="104"/>
      <c r="H11" s="104"/>
      <c r="I11" s="104"/>
      <c r="J11" s="104"/>
      <c r="K11" s="114"/>
      <c r="L11" s="114"/>
      <c r="M11" s="114"/>
      <c r="N11" s="114"/>
      <c r="O11" s="114"/>
      <c r="P11" s="114"/>
      <c r="Q11" s="114"/>
      <c r="R11" s="114" t="s">
        <v>639</v>
      </c>
      <c r="S11" s="116"/>
    </row>
    <row r="12" ht="15.75" customHeight="1" spans="1:19">
      <c r="A12" s="104"/>
      <c r="B12" s="104"/>
      <c r="C12" s="475"/>
      <c r="D12" s="475"/>
      <c r="E12" s="476"/>
      <c r="F12" s="105"/>
      <c r="G12" s="104"/>
      <c r="H12" s="104"/>
      <c r="I12" s="104"/>
      <c r="J12" s="104"/>
      <c r="K12" s="114"/>
      <c r="L12" s="114"/>
      <c r="M12" s="114"/>
      <c r="N12" s="114"/>
      <c r="O12" s="114"/>
      <c r="P12" s="114"/>
      <c r="Q12" s="114"/>
      <c r="R12" s="114" t="s">
        <v>639</v>
      </c>
      <c r="S12" s="116"/>
    </row>
    <row r="13" ht="15.75" customHeight="1" spans="1:19">
      <c r="A13" s="104"/>
      <c r="B13" s="104"/>
      <c r="C13" s="475"/>
      <c r="D13" s="475"/>
      <c r="E13" s="476"/>
      <c r="F13" s="105"/>
      <c r="G13" s="104"/>
      <c r="H13" s="104"/>
      <c r="I13" s="104"/>
      <c r="J13" s="104"/>
      <c r="K13" s="114"/>
      <c r="L13" s="114"/>
      <c r="M13" s="114"/>
      <c r="N13" s="114"/>
      <c r="O13" s="114"/>
      <c r="P13" s="114"/>
      <c r="Q13" s="114"/>
      <c r="R13" s="114"/>
      <c r="S13" s="116"/>
    </row>
    <row r="14" ht="15.75" customHeight="1" spans="1:19">
      <c r="A14" s="104"/>
      <c r="B14" s="104"/>
      <c r="C14" s="475"/>
      <c r="D14" s="475"/>
      <c r="E14" s="476"/>
      <c r="F14" s="105"/>
      <c r="G14" s="104"/>
      <c r="H14" s="104"/>
      <c r="I14" s="104"/>
      <c r="J14" s="104"/>
      <c r="K14" s="114"/>
      <c r="L14" s="114"/>
      <c r="M14" s="114"/>
      <c r="N14" s="114"/>
      <c r="O14" s="114"/>
      <c r="P14" s="114"/>
      <c r="Q14" s="114"/>
      <c r="R14" s="114"/>
      <c r="S14" s="116"/>
    </row>
    <row r="15" ht="15.75" customHeight="1" spans="1:19">
      <c r="A15" s="104"/>
      <c r="B15" s="104"/>
      <c r="C15" s="475"/>
      <c r="D15" s="475"/>
      <c r="E15" s="476"/>
      <c r="F15" s="105"/>
      <c r="G15" s="104"/>
      <c r="H15" s="104"/>
      <c r="I15" s="104"/>
      <c r="J15" s="104"/>
      <c r="K15" s="114"/>
      <c r="L15" s="114"/>
      <c r="M15" s="114"/>
      <c r="N15" s="114"/>
      <c r="O15" s="114"/>
      <c r="P15" s="114"/>
      <c r="Q15" s="114"/>
      <c r="R15" s="114"/>
      <c r="S15" s="116"/>
    </row>
    <row r="16" ht="15.75" customHeight="1" spans="1:19">
      <c r="A16" s="104"/>
      <c r="B16" s="104"/>
      <c r="C16" s="475"/>
      <c r="D16" s="475"/>
      <c r="E16" s="476"/>
      <c r="F16" s="105"/>
      <c r="G16" s="104"/>
      <c r="H16" s="104"/>
      <c r="I16" s="104"/>
      <c r="J16" s="104"/>
      <c r="K16" s="114"/>
      <c r="L16" s="114"/>
      <c r="M16" s="114"/>
      <c r="N16" s="114"/>
      <c r="O16" s="114"/>
      <c r="P16" s="114"/>
      <c r="Q16" s="114"/>
      <c r="R16" s="114"/>
      <c r="S16" s="116"/>
    </row>
    <row r="17" ht="15.75" customHeight="1" spans="1:19">
      <c r="A17" s="104"/>
      <c r="B17" s="104"/>
      <c r="C17" s="475"/>
      <c r="D17" s="475"/>
      <c r="E17" s="476"/>
      <c r="F17" s="105"/>
      <c r="G17" s="104"/>
      <c r="H17" s="104"/>
      <c r="I17" s="104"/>
      <c r="J17" s="104"/>
      <c r="K17" s="114"/>
      <c r="L17" s="114"/>
      <c r="M17" s="114"/>
      <c r="N17" s="114"/>
      <c r="O17" s="114"/>
      <c r="P17" s="114"/>
      <c r="Q17" s="114"/>
      <c r="R17" s="114" t="s">
        <v>639</v>
      </c>
      <c r="S17" s="116"/>
    </row>
    <row r="18" ht="15.75" customHeight="1" spans="1:19">
      <c r="A18" s="104"/>
      <c r="B18" s="104"/>
      <c r="C18" s="475"/>
      <c r="D18" s="475"/>
      <c r="E18" s="476"/>
      <c r="F18" s="105"/>
      <c r="G18" s="104"/>
      <c r="H18" s="104"/>
      <c r="I18" s="104"/>
      <c r="J18" s="104"/>
      <c r="K18" s="114"/>
      <c r="L18" s="114"/>
      <c r="M18" s="114"/>
      <c r="N18" s="114"/>
      <c r="O18" s="114"/>
      <c r="P18" s="114"/>
      <c r="Q18" s="114"/>
      <c r="R18" s="114"/>
      <c r="S18" s="116"/>
    </row>
    <row r="19" ht="15.75" customHeight="1" spans="1:19">
      <c r="A19" s="104"/>
      <c r="B19" s="104"/>
      <c r="C19" s="475"/>
      <c r="D19" s="475"/>
      <c r="E19" s="476"/>
      <c r="F19" s="105"/>
      <c r="G19" s="104"/>
      <c r="H19" s="104"/>
      <c r="I19" s="104"/>
      <c r="J19" s="104"/>
      <c r="K19" s="114"/>
      <c r="L19" s="114"/>
      <c r="M19" s="114"/>
      <c r="N19" s="114"/>
      <c r="O19" s="114"/>
      <c r="P19" s="114"/>
      <c r="Q19" s="114"/>
      <c r="R19" s="114"/>
      <c r="S19" s="116"/>
    </row>
    <row r="20" ht="15.75" customHeight="1" spans="1:19">
      <c r="A20" s="104"/>
      <c r="B20" s="104"/>
      <c r="C20" s="475"/>
      <c r="D20" s="475"/>
      <c r="E20" s="476"/>
      <c r="F20" s="105"/>
      <c r="G20" s="104"/>
      <c r="H20" s="104"/>
      <c r="I20" s="104"/>
      <c r="J20" s="104"/>
      <c r="K20" s="114"/>
      <c r="L20" s="114"/>
      <c r="M20" s="114"/>
      <c r="N20" s="114"/>
      <c r="O20" s="114"/>
      <c r="P20" s="114"/>
      <c r="Q20" s="114"/>
      <c r="R20" s="114" t="s">
        <v>639</v>
      </c>
      <c r="S20" s="116"/>
    </row>
    <row r="21" ht="15.75" customHeight="1" spans="1:19">
      <c r="A21" s="104"/>
      <c r="B21" s="104"/>
      <c r="C21" s="475"/>
      <c r="D21" s="475"/>
      <c r="E21" s="476"/>
      <c r="F21" s="105"/>
      <c r="G21" s="104"/>
      <c r="H21" s="104"/>
      <c r="I21" s="104"/>
      <c r="J21" s="104"/>
      <c r="K21" s="114"/>
      <c r="L21" s="114"/>
      <c r="M21" s="114"/>
      <c r="N21" s="114"/>
      <c r="O21" s="114"/>
      <c r="P21" s="114"/>
      <c r="Q21" s="114"/>
      <c r="R21" s="114" t="s">
        <v>639</v>
      </c>
      <c r="S21" s="116"/>
    </row>
    <row r="22" ht="15.75" customHeight="1" spans="1:19">
      <c r="A22" s="104"/>
      <c r="B22" s="104"/>
      <c r="C22" s="475"/>
      <c r="D22" s="475"/>
      <c r="E22" s="476"/>
      <c r="F22" s="105"/>
      <c r="G22" s="104"/>
      <c r="H22" s="104"/>
      <c r="I22" s="104"/>
      <c r="J22" s="104"/>
      <c r="K22" s="114"/>
      <c r="L22" s="114"/>
      <c r="M22" s="114"/>
      <c r="N22" s="114"/>
      <c r="O22" s="114"/>
      <c r="P22" s="114"/>
      <c r="Q22" s="114"/>
      <c r="R22" s="114" t="s">
        <v>639</v>
      </c>
      <c r="S22" s="116"/>
    </row>
    <row r="23" ht="15.75" customHeight="1" spans="1:19">
      <c r="A23" s="104"/>
      <c r="B23" s="104"/>
      <c r="C23" s="475"/>
      <c r="D23" s="475"/>
      <c r="E23" s="476"/>
      <c r="F23" s="105"/>
      <c r="G23" s="104"/>
      <c r="H23" s="104"/>
      <c r="I23" s="104"/>
      <c r="J23" s="104"/>
      <c r="K23" s="114"/>
      <c r="L23" s="114"/>
      <c r="M23" s="114"/>
      <c r="N23" s="114"/>
      <c r="O23" s="114"/>
      <c r="P23" s="114"/>
      <c r="Q23" s="114"/>
      <c r="R23" s="114" t="s">
        <v>639</v>
      </c>
      <c r="S23" s="116"/>
    </row>
    <row r="24" ht="15.75" customHeight="1" spans="1:19">
      <c r="A24" s="104"/>
      <c r="B24" s="104"/>
      <c r="C24" s="475"/>
      <c r="D24" s="475"/>
      <c r="E24" s="476"/>
      <c r="F24" s="105"/>
      <c r="G24" s="104"/>
      <c r="H24" s="104"/>
      <c r="I24" s="104"/>
      <c r="J24" s="104"/>
      <c r="K24" s="114"/>
      <c r="L24" s="114"/>
      <c r="M24" s="114"/>
      <c r="N24" s="114"/>
      <c r="O24" s="114"/>
      <c r="P24" s="114"/>
      <c r="Q24" s="114"/>
      <c r="R24" s="114" t="s">
        <v>639</v>
      </c>
      <c r="S24" s="116"/>
    </row>
    <row r="25" ht="15.75" customHeight="1" spans="1:19">
      <c r="A25" s="104"/>
      <c r="B25" s="104"/>
      <c r="C25" s="475"/>
      <c r="D25" s="475"/>
      <c r="E25" s="476"/>
      <c r="F25" s="105"/>
      <c r="G25" s="104"/>
      <c r="H25" s="104"/>
      <c r="I25" s="104"/>
      <c r="J25" s="104"/>
      <c r="K25" s="114"/>
      <c r="L25" s="114"/>
      <c r="M25" s="114"/>
      <c r="N25" s="114"/>
      <c r="O25" s="114"/>
      <c r="P25" s="114"/>
      <c r="Q25" s="114"/>
      <c r="R25" s="114" t="s">
        <v>639</v>
      </c>
      <c r="S25" s="116"/>
    </row>
    <row r="26" ht="15.75" customHeight="1" spans="1:19">
      <c r="A26" s="104"/>
      <c r="B26" s="104"/>
      <c r="C26" s="475"/>
      <c r="D26" s="475"/>
      <c r="E26" s="476"/>
      <c r="F26" s="105"/>
      <c r="G26" s="104"/>
      <c r="H26" s="104"/>
      <c r="I26" s="104"/>
      <c r="J26" s="104"/>
      <c r="K26" s="114"/>
      <c r="L26" s="114"/>
      <c r="M26" s="114"/>
      <c r="N26" s="114"/>
      <c r="O26" s="114"/>
      <c r="P26" s="114"/>
      <c r="Q26" s="114"/>
      <c r="R26" s="114"/>
      <c r="S26" s="116"/>
    </row>
    <row r="27" ht="15.75" customHeight="1" spans="1:19">
      <c r="A27" s="106" t="s">
        <v>451</v>
      </c>
      <c r="B27" s="107"/>
      <c r="C27" s="107"/>
      <c r="D27" s="107"/>
      <c r="E27" s="477"/>
      <c r="F27" s="105"/>
      <c r="G27" s="104"/>
      <c r="H27" s="104"/>
      <c r="I27" s="104"/>
      <c r="J27" s="104"/>
      <c r="K27" s="114"/>
      <c r="L27" s="114"/>
      <c r="M27" s="114">
        <f>SUM(M7:M26)</f>
        <v>0</v>
      </c>
      <c r="N27" s="114"/>
      <c r="O27" s="114">
        <f>SUM(O7:O26)</f>
        <v>0</v>
      </c>
      <c r="P27" s="114">
        <f>SUM(P7:P26)</f>
        <v>0</v>
      </c>
      <c r="Q27" s="114"/>
      <c r="R27" s="114" t="s">
        <v>639</v>
      </c>
      <c r="S27" s="116"/>
    </row>
    <row r="28" ht="15.75" customHeight="1" spans="1:15">
      <c r="A28" s="29" t="str">
        <f>封面!D11&amp;封面!G11</f>
        <v>填表人：魏延辉</v>
      </c>
      <c r="B28" s="120"/>
      <c r="C28" s="120"/>
      <c r="D28" s="120"/>
      <c r="N28" s="120"/>
      <c r="O28" s="120" t="str">
        <f>"评估人员："&amp;封面!M22</f>
        <v>评估人员：</v>
      </c>
    </row>
    <row r="29" ht="15.75" customHeight="1" spans="1:1">
      <c r="A29" s="29" t="str">
        <f>CONCATENATE(封面!D13,封面!F13,封面!G13,封面!H13,封面!I13,封面!J13,封面!K13)</f>
        <v>填表日期：2021年3月31日</v>
      </c>
    </row>
  </sheetData>
  <mergeCells count="5">
    <mergeCell ref="A2:S2"/>
    <mergeCell ref="A3:S3"/>
    <mergeCell ref="A4:S4"/>
    <mergeCell ref="A5:E5"/>
    <mergeCell ref="A27:E27"/>
  </mergeCells>
  <hyperlinks>
    <hyperlink ref="A1" location="索引目录!C35" display="返回索引页"/>
    <hyperlink ref="B1" location="分类汇总!B25" display="返回"/>
  </hyperlinks>
  <printOptions horizontalCentered="1"/>
  <pageMargins left="0.354166666666667" right="0.354166666666667" top="0.786805555555556" bottom="0.786805555555556" header="1.0625" footer="0.511111111111111"/>
  <pageSetup paperSize="9" scale="98" firstPageNumber="4294963191" orientation="landscape" useFirstPageNumber="1"/>
  <headerFooter alignWithMargins="0">
    <oddHeader>&amp;R&amp;"宋体,常规"&amp;10表&amp;"Times New Roman,常规"4-5-4
&amp;"宋体,常规"共&amp;"Times New Roman,常规"&amp;N&amp;"宋体,常规"页第&amp;"Times New Roman,常规"&amp;P&amp;"宋体,常规"页</oddHeader>
  </headerFooter>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N31"/>
  <sheetViews>
    <sheetView topLeftCell="T1" workbookViewId="0">
      <selection activeCell="T7" sqref="$A7:$XFD20"/>
    </sheetView>
  </sheetViews>
  <sheetFormatPr defaultColWidth="9" defaultRowHeight="15.75" customHeight="1"/>
  <cols>
    <col min="1" max="1" width="3.625" style="13" customWidth="1"/>
    <col min="2" max="2" width="6.625" style="13" customWidth="1"/>
    <col min="3" max="3" width="8.625" style="13" customWidth="1"/>
    <col min="4" max="4" width="12" style="13" hidden="1" customWidth="1" outlineLevel="1"/>
    <col min="5" max="5" width="11.375" style="13" hidden="1" customWidth="1" outlineLevel="1"/>
    <col min="6" max="6" width="5.625" style="13" customWidth="1" collapsed="1"/>
    <col min="7" max="7" width="5.75" style="13" hidden="1" customWidth="1" outlineLevel="1"/>
    <col min="8" max="8" width="5.5" style="13" hidden="1" customWidth="1" outlineLevel="1"/>
    <col min="9" max="9" width="5.5" style="270" hidden="1" customWidth="1" outlineLevel="1"/>
    <col min="10" max="11" width="5" style="270" hidden="1" customWidth="1" outlineLevel="1"/>
    <col min="12" max="14" width="5" style="13" hidden="1" customWidth="1" outlineLevel="1"/>
    <col min="15" max="15" width="5.25" style="13" hidden="1" customWidth="1" outlineLevel="1"/>
    <col min="16" max="16" width="5" style="13" hidden="1" customWidth="1" outlineLevel="1"/>
    <col min="17" max="17" width="7.625" style="422" customWidth="1" collapsed="1"/>
    <col min="18" max="18" width="3.625" style="13" customWidth="1"/>
    <col min="19" max="19" width="7.625" style="167" customWidth="1"/>
    <col min="20" max="20" width="7.75" style="167" customWidth="1"/>
    <col min="21" max="24" width="11" style="13" hidden="1" customWidth="1" outlineLevel="1"/>
    <col min="25" max="25" width="11.125" style="13" customWidth="1" collapsed="1"/>
    <col min="26" max="26" width="11.125" style="13" customWidth="1"/>
    <col min="27" max="27" width="11.625" style="164" customWidth="1"/>
    <col min="28" max="28" width="6.375" style="13" customWidth="1"/>
    <col min="29" max="29" width="11.625" style="164" customWidth="1"/>
    <col min="30" max="32" width="7.625" style="13" customWidth="1"/>
    <col min="33" max="33" width="7.5" style="13" customWidth="1"/>
    <col min="34" max="34" width="15.25" style="13" hidden="1" customWidth="1" outlineLevel="1"/>
    <col min="35" max="35" width="41.5" style="13" hidden="1" customWidth="1" outlineLevel="1"/>
    <col min="36" max="36" width="4.625" style="13" customWidth="1" collapsed="1"/>
    <col min="37" max="37" width="5.625" style="13" customWidth="1"/>
    <col min="38" max="38" width="6.625" style="13" customWidth="1"/>
    <col min="39" max="41" width="5.625" style="13" customWidth="1"/>
    <col min="42" max="42" width="9" style="13" customWidth="1"/>
    <col min="43" max="43" width="4.625" style="13" hidden="1" customWidth="1"/>
    <col min="44" max="45" width="6.625" style="13" hidden="1" customWidth="1"/>
    <col min="46" max="46" width="8.625" style="13" hidden="1" customWidth="1"/>
    <col min="47" max="47" width="6.625" style="13" hidden="1" customWidth="1"/>
    <col min="48" max="48" width="11.125" style="13" hidden="1" customWidth="1"/>
    <col min="49" max="49" width="10.625" style="13" hidden="1" customWidth="1"/>
    <col min="50" max="50" width="12.625" style="13" hidden="1" customWidth="1"/>
    <col min="51" max="51" width="10.625" style="12" hidden="1" customWidth="1"/>
    <col min="52" max="52" width="12.625" style="13" customWidth="1"/>
    <col min="53" max="54" width="9" style="13" customWidth="1"/>
    <col min="55" max="55" width="6.625" style="13" customWidth="1"/>
    <col min="56" max="56" width="4.625" style="13" customWidth="1"/>
    <col min="57" max="57" width="6.625" style="13" customWidth="1"/>
    <col min="58" max="58" width="7" style="13" customWidth="1"/>
    <col min="59" max="60" width="9" style="13" customWidth="1"/>
    <col min="61" max="61" width="11.625" style="13" customWidth="1"/>
    <col min="62" max="62" width="4.625" style="13" customWidth="1"/>
    <col min="63" max="63" width="16.625" style="13" customWidth="1"/>
    <col min="64" max="64" width="12.625" style="13" customWidth="1"/>
    <col min="65" max="65" width="9" style="13"/>
    <col min="66" max="66" width="19.625" style="13" customWidth="1"/>
    <col min="67" max="16384" width="9" style="13"/>
  </cols>
  <sheetData>
    <row r="1" spans="1:34">
      <c r="A1" s="14" t="s">
        <v>284</v>
      </c>
      <c r="B1" s="15" t="s">
        <v>361</v>
      </c>
      <c r="C1" s="16"/>
      <c r="D1" s="16"/>
      <c r="E1" s="16"/>
      <c r="F1" s="16"/>
      <c r="G1" s="16"/>
      <c r="H1" s="16"/>
      <c r="I1" s="432"/>
      <c r="J1" s="432"/>
      <c r="K1" s="432"/>
      <c r="L1" s="16"/>
      <c r="M1" s="16"/>
      <c r="N1" s="16"/>
      <c r="O1" s="16"/>
      <c r="P1" s="16"/>
      <c r="Q1" s="433"/>
      <c r="R1" s="16"/>
      <c r="S1" s="394"/>
      <c r="T1" s="394"/>
      <c r="U1" s="16"/>
      <c r="V1" s="16"/>
      <c r="W1" s="16"/>
      <c r="X1" s="16"/>
      <c r="Y1" s="16"/>
      <c r="Z1" s="16"/>
      <c r="AA1" s="401"/>
      <c r="AB1" s="16"/>
      <c r="AD1" s="16"/>
      <c r="AE1" s="16"/>
      <c r="AF1" s="16"/>
      <c r="AG1" s="16"/>
      <c r="AH1" s="16"/>
    </row>
    <row r="2" s="11" customFormat="1" ht="30" customHeight="1" spans="1:51">
      <c r="A2" s="17" t="s">
        <v>658</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446"/>
      <c r="AG2" s="446"/>
      <c r="AH2" s="446"/>
      <c r="AY2" s="34"/>
    </row>
    <row r="3" s="67" customFormat="1" ht="15.95" customHeight="1" spans="1:51">
      <c r="A3" s="69" t="str">
        <f>CONCATENATE(封面!D9,封面!F9,封面!G9,封面!H9,封面!I9,封面!J9,封面!K9)</f>
        <v>评估基准日：2021年3月31日</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148"/>
      <c r="AY3" s="68"/>
    </row>
    <row r="4" s="67" customFormat="1" ht="15.95" customHeight="1" spans="1:59">
      <c r="A4" s="70" t="str">
        <f>封面!D7&amp;封面!F7</f>
        <v>产权持有人：黑龙江省机场管理集团有限公司漠河机场分公司</v>
      </c>
      <c r="I4" s="159"/>
      <c r="J4" s="159"/>
      <c r="K4" s="159"/>
      <c r="Q4" s="434"/>
      <c r="S4" s="150"/>
      <c r="T4" s="150"/>
      <c r="AA4" s="447"/>
      <c r="AC4" s="447"/>
      <c r="AF4" s="81" t="s">
        <v>286</v>
      </c>
      <c r="AG4" s="81"/>
      <c r="AJ4" s="456"/>
      <c r="AK4" s="457" t="str">
        <f>封面!F9&amp;封面!G9&amp;封面!H9&amp;封面!I9&amp;封面!J9&amp;封面!K9</f>
        <v>2021年3月31日</v>
      </c>
      <c r="AL4" s="458"/>
      <c r="AM4" s="456"/>
      <c r="AO4" s="460"/>
      <c r="AP4" s="150"/>
      <c r="AS4" s="150"/>
      <c r="AY4" s="68"/>
      <c r="AZ4" s="462"/>
      <c r="BA4" s="463">
        <f>BM14</f>
        <v>0</v>
      </c>
      <c r="BB4" s="150">
        <v>9</v>
      </c>
      <c r="BC4" s="68"/>
      <c r="BD4" s="463"/>
      <c r="BG4" s="150"/>
    </row>
    <row r="5" s="68" customFormat="1" ht="15.95" customHeight="1" spans="1:61">
      <c r="A5" s="71" t="s">
        <v>351</v>
      </c>
      <c r="B5" s="71" t="s">
        <v>629</v>
      </c>
      <c r="C5" s="71" t="s">
        <v>659</v>
      </c>
      <c r="D5" s="423" t="s">
        <v>660</v>
      </c>
      <c r="E5" s="424" t="s">
        <v>661</v>
      </c>
      <c r="F5" s="396" t="s">
        <v>632</v>
      </c>
      <c r="G5" s="424" t="s">
        <v>662</v>
      </c>
      <c r="H5" s="424" t="s">
        <v>663</v>
      </c>
      <c r="I5" s="424" t="s">
        <v>664</v>
      </c>
      <c r="J5" s="424" t="s">
        <v>665</v>
      </c>
      <c r="K5" s="424" t="s">
        <v>666</v>
      </c>
      <c r="L5" s="423" t="s">
        <v>667</v>
      </c>
      <c r="M5" s="423" t="s">
        <v>668</v>
      </c>
      <c r="N5" s="423" t="s">
        <v>669</v>
      </c>
      <c r="O5" s="423" t="s">
        <v>670</v>
      </c>
      <c r="P5" s="423" t="s">
        <v>671</v>
      </c>
      <c r="Q5" s="435" t="s">
        <v>672</v>
      </c>
      <c r="R5" s="436" t="s">
        <v>542</v>
      </c>
      <c r="S5" s="437" t="s">
        <v>673</v>
      </c>
      <c r="T5" s="438" t="s">
        <v>674</v>
      </c>
      <c r="U5" s="71" t="s">
        <v>364</v>
      </c>
      <c r="V5" s="71"/>
      <c r="W5" s="77" t="s">
        <v>442</v>
      </c>
      <c r="X5" s="78"/>
      <c r="Y5" s="71" t="s">
        <v>366</v>
      </c>
      <c r="Z5" s="71"/>
      <c r="AA5" s="71" t="s">
        <v>367</v>
      </c>
      <c r="AB5" s="71"/>
      <c r="AC5" s="71"/>
      <c r="AD5" s="72" t="s">
        <v>369</v>
      </c>
      <c r="AE5" s="448" t="s">
        <v>675</v>
      </c>
      <c r="AF5" s="72" t="s">
        <v>450</v>
      </c>
      <c r="AG5" s="72" t="s">
        <v>676</v>
      </c>
      <c r="AH5" s="423" t="s">
        <v>645</v>
      </c>
      <c r="AI5" s="71" t="s">
        <v>646</v>
      </c>
      <c r="AJ5" s="412" t="s">
        <v>677</v>
      </c>
      <c r="AK5" s="173" t="s">
        <v>678</v>
      </c>
      <c r="AL5" s="173" t="s">
        <v>679</v>
      </c>
      <c r="AM5" s="413" t="s">
        <v>680</v>
      </c>
      <c r="AN5" s="173" t="s">
        <v>681</v>
      </c>
      <c r="AO5" s="414" t="s">
        <v>682</v>
      </c>
      <c r="AP5" s="397" t="s">
        <v>683</v>
      </c>
      <c r="AQ5" s="172" t="s">
        <v>684</v>
      </c>
      <c r="AR5" s="172"/>
      <c r="AS5" s="172" t="s">
        <v>685</v>
      </c>
      <c r="AT5" s="172"/>
      <c r="AU5" s="173" t="s">
        <v>686</v>
      </c>
      <c r="AV5" s="396" t="s">
        <v>687</v>
      </c>
      <c r="AW5" s="396" t="s">
        <v>688</v>
      </c>
      <c r="AX5" s="396" t="s">
        <v>689</v>
      </c>
      <c r="AY5" s="173" t="s">
        <v>690</v>
      </c>
      <c r="AZ5" s="279" t="s">
        <v>691</v>
      </c>
      <c r="BA5" s="173" t="s">
        <v>692</v>
      </c>
      <c r="BB5" s="173" t="s">
        <v>693</v>
      </c>
      <c r="BC5" s="173" t="s">
        <v>694</v>
      </c>
      <c r="BD5" s="418" t="s">
        <v>695</v>
      </c>
      <c r="BE5" s="172" t="s">
        <v>696</v>
      </c>
      <c r="BF5" s="172" t="s">
        <v>697</v>
      </c>
      <c r="BG5" s="397" t="s">
        <v>698</v>
      </c>
      <c r="BH5" s="397" t="s">
        <v>699</v>
      </c>
      <c r="BI5" s="397" t="s">
        <v>700</v>
      </c>
    </row>
    <row r="6" s="68" customFormat="1" ht="15.95" customHeight="1" spans="1:66">
      <c r="A6" s="71"/>
      <c r="B6" s="71"/>
      <c r="C6" s="71"/>
      <c r="D6" s="425"/>
      <c r="E6" s="426"/>
      <c r="F6" s="398"/>
      <c r="G6" s="426"/>
      <c r="H6" s="426"/>
      <c r="I6" s="426"/>
      <c r="J6" s="426"/>
      <c r="K6" s="426"/>
      <c r="L6" s="425"/>
      <c r="M6" s="425"/>
      <c r="N6" s="425"/>
      <c r="O6" s="425"/>
      <c r="P6" s="425"/>
      <c r="Q6" s="439"/>
      <c r="R6" s="440"/>
      <c r="S6" s="441"/>
      <c r="T6" s="442"/>
      <c r="U6" s="71" t="s">
        <v>637</v>
      </c>
      <c r="V6" s="71" t="s">
        <v>638</v>
      </c>
      <c r="W6" s="71" t="s">
        <v>637</v>
      </c>
      <c r="X6" s="71" t="s">
        <v>638</v>
      </c>
      <c r="Y6" s="71" t="s">
        <v>637</v>
      </c>
      <c r="Z6" s="71" t="s">
        <v>638</v>
      </c>
      <c r="AA6" s="449" t="s">
        <v>637</v>
      </c>
      <c r="AB6" s="71" t="s">
        <v>701</v>
      </c>
      <c r="AC6" s="449" t="s">
        <v>638</v>
      </c>
      <c r="AD6" s="71"/>
      <c r="AE6" s="450"/>
      <c r="AF6" s="71"/>
      <c r="AG6" s="71"/>
      <c r="AH6" s="425"/>
      <c r="AI6" s="71"/>
      <c r="AJ6" s="412"/>
      <c r="AK6" s="173"/>
      <c r="AL6" s="173"/>
      <c r="AM6" s="413"/>
      <c r="AN6" s="173"/>
      <c r="AO6" s="414"/>
      <c r="AP6" s="397"/>
      <c r="AQ6" s="172" t="s">
        <v>702</v>
      </c>
      <c r="AR6" s="172" t="s">
        <v>703</v>
      </c>
      <c r="AS6" s="172" t="s">
        <v>704</v>
      </c>
      <c r="AT6" s="172" t="s">
        <v>703</v>
      </c>
      <c r="AU6" s="173"/>
      <c r="AV6" s="461"/>
      <c r="AW6" s="461"/>
      <c r="AX6" s="461"/>
      <c r="AY6" s="464"/>
      <c r="AZ6" s="465"/>
      <c r="BA6" s="173"/>
      <c r="BB6" s="173"/>
      <c r="BC6" s="173"/>
      <c r="BD6" s="419"/>
      <c r="BE6" s="172"/>
      <c r="BF6" s="172"/>
      <c r="BG6" s="397"/>
      <c r="BH6" s="397"/>
      <c r="BI6" s="397"/>
      <c r="BJ6" s="334" t="s">
        <v>351</v>
      </c>
      <c r="BK6" s="335" t="s">
        <v>705</v>
      </c>
      <c r="BL6" s="466" t="s">
        <v>706</v>
      </c>
      <c r="BM6" s="336" t="s">
        <v>707</v>
      </c>
      <c r="BN6" s="466" t="s">
        <v>708</v>
      </c>
    </row>
    <row r="7" s="159" customFormat="1" ht="15.95" customHeight="1" spans="1:66">
      <c r="A7" s="172"/>
      <c r="B7" s="427"/>
      <c r="C7" s="427"/>
      <c r="D7" s="251"/>
      <c r="E7" s="251"/>
      <c r="F7" s="172"/>
      <c r="G7" s="172"/>
      <c r="H7" s="172"/>
      <c r="I7" s="172"/>
      <c r="J7" s="172"/>
      <c r="K7" s="172"/>
      <c r="L7" s="172"/>
      <c r="M7" s="172"/>
      <c r="N7" s="172"/>
      <c r="O7" s="251"/>
      <c r="P7" s="172"/>
      <c r="Q7" s="443"/>
      <c r="R7" s="444"/>
      <c r="S7" s="402"/>
      <c r="T7" s="215"/>
      <c r="U7" s="201"/>
      <c r="V7" s="201"/>
      <c r="W7" s="201"/>
      <c r="X7" s="201"/>
      <c r="Y7" s="403"/>
      <c r="Z7" s="403"/>
      <c r="AA7" s="403"/>
      <c r="AB7" s="404"/>
      <c r="AC7" s="215"/>
      <c r="AD7" s="201"/>
      <c r="AE7" s="215"/>
      <c r="AF7" s="251"/>
      <c r="AG7" s="251"/>
      <c r="AH7" s="251"/>
      <c r="AI7" s="85"/>
      <c r="AJ7" s="459"/>
      <c r="AK7" s="415"/>
      <c r="AL7" s="415"/>
      <c r="AM7" s="413"/>
      <c r="AN7" s="415"/>
      <c r="AO7" s="404"/>
      <c r="AP7" s="415"/>
      <c r="AQ7" s="415"/>
      <c r="AR7" s="415"/>
      <c r="AS7" s="415"/>
      <c r="AT7" s="415"/>
      <c r="AU7" s="415"/>
      <c r="AV7" s="415"/>
      <c r="AW7" s="415"/>
      <c r="AX7" s="415"/>
      <c r="AY7" s="397"/>
      <c r="AZ7" s="415"/>
      <c r="BA7" s="415"/>
      <c r="BB7" s="415"/>
      <c r="BC7" s="415"/>
      <c r="BD7" s="420"/>
      <c r="BE7" s="415"/>
      <c r="BF7" s="415"/>
      <c r="BG7" s="415"/>
      <c r="BH7" s="415"/>
      <c r="BI7" s="415"/>
      <c r="BJ7" s="334"/>
      <c r="BK7" s="338"/>
      <c r="BL7" s="335"/>
      <c r="BM7" s="339"/>
      <c r="BN7" s="467"/>
    </row>
    <row r="8" s="159" customFormat="1" ht="15.95" customHeight="1" spans="1:66">
      <c r="A8" s="172"/>
      <c r="B8" s="427"/>
      <c r="C8" s="427"/>
      <c r="D8" s="251"/>
      <c r="E8" s="251"/>
      <c r="F8" s="172"/>
      <c r="G8" s="172"/>
      <c r="H8" s="172"/>
      <c r="I8" s="172"/>
      <c r="J8" s="172"/>
      <c r="K8" s="172"/>
      <c r="L8" s="172"/>
      <c r="M8" s="172"/>
      <c r="N8" s="172"/>
      <c r="O8" s="251"/>
      <c r="P8" s="172"/>
      <c r="Q8" s="443"/>
      <c r="R8" s="444"/>
      <c r="S8" s="402"/>
      <c r="T8" s="215"/>
      <c r="U8" s="201"/>
      <c r="V8" s="201"/>
      <c r="W8" s="201"/>
      <c r="X8" s="201"/>
      <c r="Y8" s="403"/>
      <c r="Z8" s="403"/>
      <c r="AA8" s="403"/>
      <c r="AB8" s="404"/>
      <c r="AC8" s="215"/>
      <c r="AD8" s="201"/>
      <c r="AE8" s="215"/>
      <c r="AF8" s="251"/>
      <c r="AG8" s="251"/>
      <c r="AH8" s="251"/>
      <c r="AI8" s="85"/>
      <c r="AJ8" s="459"/>
      <c r="AK8" s="415"/>
      <c r="AL8" s="415"/>
      <c r="AM8" s="413"/>
      <c r="AN8" s="415"/>
      <c r="AO8" s="404"/>
      <c r="AP8" s="415"/>
      <c r="AQ8" s="415"/>
      <c r="AR8" s="415"/>
      <c r="AS8" s="415"/>
      <c r="AT8" s="415"/>
      <c r="AU8" s="415"/>
      <c r="AV8" s="415"/>
      <c r="AW8" s="415"/>
      <c r="AX8" s="415"/>
      <c r="AY8" s="397"/>
      <c r="AZ8" s="415"/>
      <c r="BA8" s="415"/>
      <c r="BB8" s="415"/>
      <c r="BC8" s="415"/>
      <c r="BD8" s="420"/>
      <c r="BE8" s="415"/>
      <c r="BF8" s="415"/>
      <c r="BG8" s="415"/>
      <c r="BH8" s="415"/>
      <c r="BI8" s="415"/>
      <c r="BJ8" s="334"/>
      <c r="BK8" s="338"/>
      <c r="BL8" s="335"/>
      <c r="BM8" s="339"/>
      <c r="BN8" s="467"/>
    </row>
    <row r="9" s="159" customFormat="1" ht="15.95" customHeight="1" spans="1:66">
      <c r="A9" s="172"/>
      <c r="B9" s="427"/>
      <c r="C9" s="427"/>
      <c r="D9" s="251"/>
      <c r="E9" s="251"/>
      <c r="F9" s="172"/>
      <c r="G9" s="172"/>
      <c r="H9" s="172"/>
      <c r="I9" s="172"/>
      <c r="J9" s="172"/>
      <c r="K9" s="172"/>
      <c r="L9" s="172"/>
      <c r="M9" s="172"/>
      <c r="N9" s="172"/>
      <c r="O9" s="251"/>
      <c r="P9" s="172"/>
      <c r="Q9" s="443"/>
      <c r="R9" s="444"/>
      <c r="S9" s="402"/>
      <c r="T9" s="215"/>
      <c r="U9" s="201"/>
      <c r="V9" s="201"/>
      <c r="W9" s="201"/>
      <c r="X9" s="201"/>
      <c r="Y9" s="403"/>
      <c r="Z9" s="403"/>
      <c r="AA9" s="403"/>
      <c r="AB9" s="404"/>
      <c r="AC9" s="215"/>
      <c r="AD9" s="201"/>
      <c r="AE9" s="215"/>
      <c r="AF9" s="251"/>
      <c r="AG9" s="251"/>
      <c r="AH9" s="251"/>
      <c r="AI9" s="85"/>
      <c r="AJ9" s="459"/>
      <c r="AK9" s="415"/>
      <c r="AL9" s="415"/>
      <c r="AM9" s="413"/>
      <c r="AN9" s="415"/>
      <c r="AO9" s="404"/>
      <c r="AP9" s="415"/>
      <c r="AQ9" s="415"/>
      <c r="AR9" s="415"/>
      <c r="AS9" s="415"/>
      <c r="AT9" s="415"/>
      <c r="AU9" s="415"/>
      <c r="AV9" s="415"/>
      <c r="AW9" s="415"/>
      <c r="AX9" s="415"/>
      <c r="AY9" s="397"/>
      <c r="AZ9" s="415"/>
      <c r="BA9" s="415"/>
      <c r="BB9" s="415"/>
      <c r="BC9" s="415"/>
      <c r="BD9" s="420"/>
      <c r="BE9" s="415"/>
      <c r="BF9" s="415"/>
      <c r="BG9" s="415"/>
      <c r="BH9" s="415"/>
      <c r="BI9" s="415"/>
      <c r="BJ9" s="334"/>
      <c r="BK9" s="338"/>
      <c r="BL9" s="335"/>
      <c r="BM9" s="339"/>
      <c r="BN9" s="467"/>
    </row>
    <row r="10" s="159" customFormat="1" ht="15.95" customHeight="1" spans="1:66">
      <c r="A10" s="172"/>
      <c r="B10" s="251"/>
      <c r="C10" s="427"/>
      <c r="D10" s="251"/>
      <c r="E10" s="251"/>
      <c r="F10" s="172"/>
      <c r="G10" s="172"/>
      <c r="H10" s="172"/>
      <c r="I10" s="172"/>
      <c r="J10" s="172"/>
      <c r="K10" s="172"/>
      <c r="L10" s="172"/>
      <c r="M10" s="172"/>
      <c r="N10" s="172"/>
      <c r="O10" s="251"/>
      <c r="P10" s="172"/>
      <c r="Q10" s="443"/>
      <c r="R10" s="444"/>
      <c r="S10" s="402"/>
      <c r="T10" s="215"/>
      <c r="U10" s="201"/>
      <c r="V10" s="201"/>
      <c r="W10" s="201"/>
      <c r="X10" s="201"/>
      <c r="Y10" s="403"/>
      <c r="Z10" s="403"/>
      <c r="AA10" s="403"/>
      <c r="AB10" s="404"/>
      <c r="AC10" s="215"/>
      <c r="AD10" s="201"/>
      <c r="AE10" s="215"/>
      <c r="AF10" s="251"/>
      <c r="AG10" s="251"/>
      <c r="AH10" s="251"/>
      <c r="AI10" s="85"/>
      <c r="AJ10" s="459"/>
      <c r="AK10" s="415"/>
      <c r="AL10" s="415"/>
      <c r="AM10" s="413"/>
      <c r="AN10" s="415"/>
      <c r="AO10" s="404"/>
      <c r="AP10" s="415"/>
      <c r="AQ10" s="415"/>
      <c r="AR10" s="415"/>
      <c r="AS10" s="415"/>
      <c r="AT10" s="415"/>
      <c r="AU10" s="415"/>
      <c r="AV10" s="415"/>
      <c r="AW10" s="415"/>
      <c r="AX10" s="415"/>
      <c r="AY10" s="397"/>
      <c r="AZ10" s="415"/>
      <c r="BA10" s="415"/>
      <c r="BB10" s="415"/>
      <c r="BC10" s="415"/>
      <c r="BD10" s="420"/>
      <c r="BE10" s="415"/>
      <c r="BF10" s="415"/>
      <c r="BG10" s="415"/>
      <c r="BH10" s="415"/>
      <c r="BI10" s="415"/>
      <c r="BJ10" s="334"/>
      <c r="BK10" s="338"/>
      <c r="BL10" s="335"/>
      <c r="BM10" s="339"/>
      <c r="BN10" s="467"/>
    </row>
    <row r="11" s="159" customFormat="1" ht="15.95" customHeight="1" spans="1:66">
      <c r="A11" s="172"/>
      <c r="B11" s="251"/>
      <c r="C11" s="427"/>
      <c r="D11" s="251"/>
      <c r="E11" s="251"/>
      <c r="F11" s="172"/>
      <c r="G11" s="172"/>
      <c r="H11" s="172"/>
      <c r="I11" s="172"/>
      <c r="J11" s="172"/>
      <c r="K11" s="172"/>
      <c r="L11" s="172"/>
      <c r="M11" s="172"/>
      <c r="N11" s="172"/>
      <c r="O11" s="251"/>
      <c r="P11" s="172"/>
      <c r="Q11" s="443"/>
      <c r="R11" s="444"/>
      <c r="S11" s="402"/>
      <c r="T11" s="215"/>
      <c r="U11" s="201"/>
      <c r="V11" s="201"/>
      <c r="W11" s="201"/>
      <c r="X11" s="201"/>
      <c r="Y11" s="403"/>
      <c r="Z11" s="403"/>
      <c r="AA11" s="403"/>
      <c r="AB11" s="404"/>
      <c r="AC11" s="215"/>
      <c r="AD11" s="201"/>
      <c r="AE11" s="215"/>
      <c r="AF11" s="251"/>
      <c r="AG11" s="251"/>
      <c r="AH11" s="251"/>
      <c r="AI11" s="85"/>
      <c r="AJ11" s="459"/>
      <c r="AK11" s="415"/>
      <c r="AL11" s="415"/>
      <c r="AM11" s="413"/>
      <c r="AN11" s="415"/>
      <c r="AO11" s="404"/>
      <c r="AP11" s="415"/>
      <c r="AQ11" s="415"/>
      <c r="AR11" s="415"/>
      <c r="AS11" s="415"/>
      <c r="AT11" s="415"/>
      <c r="AU11" s="415"/>
      <c r="AV11" s="415"/>
      <c r="AW11" s="415"/>
      <c r="AX11" s="415"/>
      <c r="AY11" s="397"/>
      <c r="AZ11" s="415"/>
      <c r="BA11" s="415"/>
      <c r="BB11" s="415"/>
      <c r="BC11" s="415"/>
      <c r="BD11" s="420"/>
      <c r="BE11" s="415"/>
      <c r="BF11" s="415"/>
      <c r="BG11" s="415"/>
      <c r="BH11" s="415"/>
      <c r="BI11" s="415"/>
      <c r="BJ11" s="334"/>
      <c r="BK11" s="338"/>
      <c r="BL11" s="335"/>
      <c r="BM11" s="339"/>
      <c r="BN11" s="467"/>
    </row>
    <row r="12" s="159" customFormat="1" ht="15.95" customHeight="1" spans="1:66">
      <c r="A12" s="172"/>
      <c r="B12" s="251"/>
      <c r="C12" s="427"/>
      <c r="D12" s="251"/>
      <c r="E12" s="251"/>
      <c r="F12" s="172"/>
      <c r="G12" s="172"/>
      <c r="H12" s="172"/>
      <c r="I12" s="172"/>
      <c r="J12" s="172"/>
      <c r="K12" s="172"/>
      <c r="L12" s="172"/>
      <c r="M12" s="172"/>
      <c r="N12" s="172"/>
      <c r="O12" s="251"/>
      <c r="P12" s="172"/>
      <c r="Q12" s="443"/>
      <c r="R12" s="444"/>
      <c r="S12" s="402"/>
      <c r="T12" s="215"/>
      <c r="U12" s="201"/>
      <c r="V12" s="201"/>
      <c r="W12" s="201"/>
      <c r="X12" s="201"/>
      <c r="Y12" s="403"/>
      <c r="Z12" s="403"/>
      <c r="AA12" s="403"/>
      <c r="AB12" s="404"/>
      <c r="AC12" s="215"/>
      <c r="AD12" s="201"/>
      <c r="AE12" s="215"/>
      <c r="AF12" s="251"/>
      <c r="AG12" s="251"/>
      <c r="AH12" s="251"/>
      <c r="AI12" s="85"/>
      <c r="AJ12" s="459"/>
      <c r="AK12" s="415"/>
      <c r="AL12" s="415"/>
      <c r="AM12" s="413"/>
      <c r="AN12" s="415"/>
      <c r="AO12" s="404"/>
      <c r="AP12" s="415"/>
      <c r="AQ12" s="415"/>
      <c r="AR12" s="415"/>
      <c r="AS12" s="415"/>
      <c r="AT12" s="415"/>
      <c r="AU12" s="415"/>
      <c r="AV12" s="415"/>
      <c r="AW12" s="415"/>
      <c r="AX12" s="415"/>
      <c r="AY12" s="397"/>
      <c r="AZ12" s="415"/>
      <c r="BA12" s="415"/>
      <c r="BB12" s="415"/>
      <c r="BC12" s="415"/>
      <c r="BD12" s="420"/>
      <c r="BE12" s="415"/>
      <c r="BF12" s="415"/>
      <c r="BG12" s="415"/>
      <c r="BH12" s="415"/>
      <c r="BI12" s="415"/>
      <c r="BJ12" s="334"/>
      <c r="BK12" s="338"/>
      <c r="BL12" s="335"/>
      <c r="BM12" s="339"/>
      <c r="BN12" s="467"/>
    </row>
    <row r="13" s="159" customFormat="1" ht="15.95" customHeight="1" spans="1:66">
      <c r="A13" s="172"/>
      <c r="B13" s="251"/>
      <c r="C13" s="427"/>
      <c r="D13" s="251"/>
      <c r="E13" s="251"/>
      <c r="F13" s="172"/>
      <c r="G13" s="172"/>
      <c r="H13" s="172"/>
      <c r="I13" s="172"/>
      <c r="J13" s="172"/>
      <c r="K13" s="172"/>
      <c r="L13" s="172"/>
      <c r="M13" s="172"/>
      <c r="N13" s="172"/>
      <c r="O13" s="251"/>
      <c r="P13" s="172"/>
      <c r="Q13" s="443"/>
      <c r="R13" s="444"/>
      <c r="S13" s="402"/>
      <c r="T13" s="215"/>
      <c r="U13" s="201"/>
      <c r="V13" s="201"/>
      <c r="W13" s="201"/>
      <c r="X13" s="201"/>
      <c r="Y13" s="403"/>
      <c r="Z13" s="403"/>
      <c r="AA13" s="403"/>
      <c r="AB13" s="404"/>
      <c r="AC13" s="215"/>
      <c r="AD13" s="201"/>
      <c r="AE13" s="215"/>
      <c r="AF13" s="251"/>
      <c r="AG13" s="251"/>
      <c r="AH13" s="251"/>
      <c r="AI13" s="85"/>
      <c r="AJ13" s="459"/>
      <c r="AK13" s="415"/>
      <c r="AL13" s="415"/>
      <c r="AM13" s="413"/>
      <c r="AN13" s="415"/>
      <c r="AO13" s="404"/>
      <c r="AP13" s="415"/>
      <c r="AQ13" s="415"/>
      <c r="AR13" s="415"/>
      <c r="AS13" s="415"/>
      <c r="AT13" s="415"/>
      <c r="AU13" s="415"/>
      <c r="AV13" s="415"/>
      <c r="AW13" s="415"/>
      <c r="AX13" s="415"/>
      <c r="AY13" s="397"/>
      <c r="AZ13" s="415"/>
      <c r="BA13" s="415"/>
      <c r="BB13" s="415"/>
      <c r="BC13" s="415"/>
      <c r="BD13" s="420"/>
      <c r="BE13" s="415"/>
      <c r="BF13" s="415"/>
      <c r="BG13" s="415"/>
      <c r="BH13" s="415"/>
      <c r="BI13" s="415"/>
      <c r="BJ13" s="341"/>
      <c r="BK13" s="342"/>
      <c r="BL13" s="335"/>
      <c r="BM13" s="343"/>
      <c r="BN13" s="85"/>
    </row>
    <row r="14" s="159" customFormat="1" ht="15.95" customHeight="1" spans="1:66">
      <c r="A14" s="172"/>
      <c r="B14" s="251"/>
      <c r="C14" s="427"/>
      <c r="D14" s="251"/>
      <c r="E14" s="251"/>
      <c r="F14" s="172"/>
      <c r="G14" s="172"/>
      <c r="H14" s="172"/>
      <c r="I14" s="172"/>
      <c r="J14" s="172"/>
      <c r="K14" s="172"/>
      <c r="L14" s="172"/>
      <c r="M14" s="172"/>
      <c r="N14" s="172"/>
      <c r="O14" s="251"/>
      <c r="P14" s="172"/>
      <c r="Q14" s="443"/>
      <c r="R14" s="444"/>
      <c r="S14" s="402"/>
      <c r="T14" s="215"/>
      <c r="U14" s="201"/>
      <c r="V14" s="201"/>
      <c r="W14" s="201"/>
      <c r="X14" s="201"/>
      <c r="Y14" s="403"/>
      <c r="Z14" s="403"/>
      <c r="AA14" s="403"/>
      <c r="AB14" s="404"/>
      <c r="AC14" s="215"/>
      <c r="AD14" s="201"/>
      <c r="AE14" s="215"/>
      <c r="AF14" s="251"/>
      <c r="AG14" s="251"/>
      <c r="AH14" s="251"/>
      <c r="AI14" s="85"/>
      <c r="AJ14" s="459"/>
      <c r="AK14" s="415"/>
      <c r="AL14" s="415"/>
      <c r="AM14" s="413"/>
      <c r="AN14" s="415"/>
      <c r="AO14" s="404"/>
      <c r="AP14" s="415"/>
      <c r="AQ14" s="415"/>
      <c r="AR14" s="415"/>
      <c r="AS14" s="415"/>
      <c r="AT14" s="415"/>
      <c r="AU14" s="415"/>
      <c r="AV14" s="415"/>
      <c r="AW14" s="415"/>
      <c r="AX14" s="415"/>
      <c r="AY14" s="397"/>
      <c r="AZ14" s="415"/>
      <c r="BA14" s="415"/>
      <c r="BB14" s="415"/>
      <c r="BC14" s="415"/>
      <c r="BD14" s="420"/>
      <c r="BE14" s="415"/>
      <c r="BF14" s="415"/>
      <c r="BG14" s="415"/>
      <c r="BH14" s="415"/>
      <c r="BI14" s="415"/>
      <c r="BJ14" s="341"/>
      <c r="BK14" s="342"/>
      <c r="BL14" s="342"/>
      <c r="BM14" s="343"/>
      <c r="BN14" s="85"/>
    </row>
    <row r="15" s="159" customFormat="1" ht="15.95" customHeight="1" spans="1:66">
      <c r="A15" s="428"/>
      <c r="B15" s="251"/>
      <c r="C15" s="251"/>
      <c r="D15" s="251"/>
      <c r="E15" s="251"/>
      <c r="F15" s="172"/>
      <c r="G15" s="172"/>
      <c r="H15" s="172"/>
      <c r="I15" s="172"/>
      <c r="J15" s="172"/>
      <c r="K15" s="172"/>
      <c r="L15" s="172"/>
      <c r="M15" s="172"/>
      <c r="N15" s="172"/>
      <c r="O15" s="251"/>
      <c r="P15" s="172"/>
      <c r="Q15" s="443"/>
      <c r="R15" s="444"/>
      <c r="S15" s="402"/>
      <c r="T15" s="215"/>
      <c r="U15" s="201"/>
      <c r="V15" s="201"/>
      <c r="W15" s="201"/>
      <c r="X15" s="201"/>
      <c r="Y15" s="403"/>
      <c r="Z15" s="403"/>
      <c r="AA15" s="451"/>
      <c r="AB15" s="452"/>
      <c r="AC15" s="453"/>
      <c r="AD15" s="454"/>
      <c r="AE15" s="453"/>
      <c r="AF15" s="251"/>
      <c r="AG15" s="251"/>
      <c r="AH15" s="251"/>
      <c r="AI15" s="85"/>
      <c r="AJ15" s="459"/>
      <c r="AK15" s="415"/>
      <c r="AL15" s="415"/>
      <c r="AM15" s="413"/>
      <c r="AN15" s="415"/>
      <c r="AO15" s="404"/>
      <c r="AP15" s="215"/>
      <c r="AQ15" s="415"/>
      <c r="AR15" s="415"/>
      <c r="AS15" s="415"/>
      <c r="AT15" s="415"/>
      <c r="AU15" s="415"/>
      <c r="AV15" s="415"/>
      <c r="AW15" s="415"/>
      <c r="AX15" s="415"/>
      <c r="AY15" s="397"/>
      <c r="AZ15" s="415"/>
      <c r="BA15" s="415"/>
      <c r="BB15" s="415"/>
      <c r="BC15" s="415"/>
      <c r="BD15" s="420"/>
      <c r="BE15" s="415"/>
      <c r="BF15" s="415"/>
      <c r="BG15" s="415"/>
      <c r="BH15" s="415"/>
      <c r="BI15" s="415"/>
      <c r="BJ15" s="334"/>
      <c r="BK15" s="335"/>
      <c r="BL15" s="335"/>
      <c r="BM15" s="468"/>
      <c r="BN15" s="469"/>
    </row>
    <row r="16" s="159" customFormat="1" ht="15.95" customHeight="1" spans="1:66">
      <c r="A16" s="428"/>
      <c r="B16" s="251"/>
      <c r="C16" s="251"/>
      <c r="D16" s="251"/>
      <c r="E16" s="251"/>
      <c r="F16" s="172"/>
      <c r="G16" s="172"/>
      <c r="H16" s="172"/>
      <c r="I16" s="172"/>
      <c r="J16" s="172"/>
      <c r="K16" s="172"/>
      <c r="L16" s="172"/>
      <c r="M16" s="172"/>
      <c r="N16" s="172"/>
      <c r="O16" s="251"/>
      <c r="P16" s="172"/>
      <c r="Q16" s="443"/>
      <c r="R16" s="444"/>
      <c r="S16" s="402"/>
      <c r="T16" s="215"/>
      <c r="U16" s="201"/>
      <c r="V16" s="201"/>
      <c r="W16" s="201"/>
      <c r="X16" s="201"/>
      <c r="Y16" s="403"/>
      <c r="Z16" s="403"/>
      <c r="AA16" s="451"/>
      <c r="AB16" s="452"/>
      <c r="AC16" s="453"/>
      <c r="AD16" s="454"/>
      <c r="AE16" s="453"/>
      <c r="AF16" s="251"/>
      <c r="AG16" s="251"/>
      <c r="AH16" s="251"/>
      <c r="AI16" s="85"/>
      <c r="AJ16" s="459"/>
      <c r="AK16" s="415"/>
      <c r="AL16" s="415"/>
      <c r="AM16" s="413"/>
      <c r="AN16" s="415"/>
      <c r="AO16" s="404"/>
      <c r="AP16" s="415"/>
      <c r="AQ16" s="415"/>
      <c r="AR16" s="415"/>
      <c r="AS16" s="415"/>
      <c r="AT16" s="415"/>
      <c r="AU16" s="415"/>
      <c r="AV16" s="415"/>
      <c r="AW16" s="415"/>
      <c r="AX16" s="415"/>
      <c r="AY16" s="397"/>
      <c r="AZ16" s="415"/>
      <c r="BA16" s="415"/>
      <c r="BB16" s="415"/>
      <c r="BC16" s="415"/>
      <c r="BD16" s="420"/>
      <c r="BE16" s="415"/>
      <c r="BF16" s="415"/>
      <c r="BG16" s="415"/>
      <c r="BH16" s="415"/>
      <c r="BI16" s="415"/>
      <c r="BJ16" s="334"/>
      <c r="BK16" s="335"/>
      <c r="BL16" s="335"/>
      <c r="BM16" s="468"/>
      <c r="BN16" s="469"/>
    </row>
    <row r="17" s="159" customFormat="1" ht="15.95" customHeight="1" spans="1:66">
      <c r="A17" s="428"/>
      <c r="B17" s="251"/>
      <c r="C17" s="251"/>
      <c r="D17" s="251"/>
      <c r="E17" s="251"/>
      <c r="F17" s="172"/>
      <c r="G17" s="172"/>
      <c r="H17" s="172"/>
      <c r="I17" s="172"/>
      <c r="J17" s="172"/>
      <c r="K17" s="172"/>
      <c r="L17" s="172"/>
      <c r="M17" s="172"/>
      <c r="N17" s="172"/>
      <c r="O17" s="251"/>
      <c r="P17" s="172"/>
      <c r="Q17" s="443"/>
      <c r="R17" s="444"/>
      <c r="S17" s="402"/>
      <c r="T17" s="215"/>
      <c r="U17" s="201"/>
      <c r="V17" s="201"/>
      <c r="W17" s="201"/>
      <c r="X17" s="201"/>
      <c r="Y17" s="403"/>
      <c r="Z17" s="403"/>
      <c r="AA17" s="451"/>
      <c r="AB17" s="452"/>
      <c r="AC17" s="453"/>
      <c r="AD17" s="454"/>
      <c r="AE17" s="453"/>
      <c r="AF17" s="251"/>
      <c r="AG17" s="251"/>
      <c r="AH17" s="251"/>
      <c r="AI17" s="85"/>
      <c r="AJ17" s="459"/>
      <c r="AK17" s="415"/>
      <c r="AL17" s="415"/>
      <c r="AM17" s="413"/>
      <c r="AN17" s="415"/>
      <c r="AO17" s="404"/>
      <c r="AP17" s="415"/>
      <c r="AQ17" s="415"/>
      <c r="AR17" s="415"/>
      <c r="AS17" s="415"/>
      <c r="AT17" s="415"/>
      <c r="AU17" s="415"/>
      <c r="AV17" s="415"/>
      <c r="AW17" s="415"/>
      <c r="AX17" s="415"/>
      <c r="AY17" s="397"/>
      <c r="AZ17" s="415"/>
      <c r="BA17" s="415"/>
      <c r="BB17" s="415"/>
      <c r="BC17" s="415"/>
      <c r="BD17" s="420"/>
      <c r="BE17" s="415"/>
      <c r="BF17" s="415"/>
      <c r="BG17" s="415"/>
      <c r="BH17" s="415"/>
      <c r="BI17" s="415"/>
      <c r="BJ17" s="334"/>
      <c r="BK17" s="335"/>
      <c r="BL17" s="335"/>
      <c r="BM17" s="336"/>
      <c r="BN17" s="85"/>
    </row>
    <row r="18" s="159" customFormat="1" ht="15.95" customHeight="1" spans="1:61">
      <c r="A18" s="428"/>
      <c r="B18" s="251"/>
      <c r="C18" s="251"/>
      <c r="D18" s="251"/>
      <c r="E18" s="251"/>
      <c r="F18" s="172"/>
      <c r="G18" s="172"/>
      <c r="H18" s="172"/>
      <c r="I18" s="172"/>
      <c r="J18" s="172"/>
      <c r="K18" s="172"/>
      <c r="L18" s="172"/>
      <c r="M18" s="172"/>
      <c r="N18" s="172"/>
      <c r="O18" s="251"/>
      <c r="P18" s="172"/>
      <c r="Q18" s="443"/>
      <c r="R18" s="444"/>
      <c r="S18" s="402"/>
      <c r="T18" s="215"/>
      <c r="U18" s="201"/>
      <c r="V18" s="201"/>
      <c r="W18" s="201"/>
      <c r="X18" s="201"/>
      <c r="Y18" s="403"/>
      <c r="Z18" s="403"/>
      <c r="AA18" s="451"/>
      <c r="AB18" s="452"/>
      <c r="AC18" s="453"/>
      <c r="AD18" s="454"/>
      <c r="AE18" s="453"/>
      <c r="AF18" s="251"/>
      <c r="AG18" s="251"/>
      <c r="AH18" s="251"/>
      <c r="AI18" s="85"/>
      <c r="AJ18" s="459"/>
      <c r="AK18" s="415"/>
      <c r="AL18" s="415"/>
      <c r="AM18" s="413"/>
      <c r="AN18" s="415"/>
      <c r="AO18" s="404"/>
      <c r="AP18" s="415"/>
      <c r="AQ18" s="415"/>
      <c r="AR18" s="415"/>
      <c r="AS18" s="415"/>
      <c r="AT18" s="415"/>
      <c r="AU18" s="415"/>
      <c r="AV18" s="415"/>
      <c r="AW18" s="415"/>
      <c r="AX18" s="415"/>
      <c r="AY18" s="397"/>
      <c r="AZ18" s="415"/>
      <c r="BA18" s="415"/>
      <c r="BB18" s="415"/>
      <c r="BC18" s="415"/>
      <c r="BD18" s="420"/>
      <c r="BE18" s="415"/>
      <c r="BF18" s="415"/>
      <c r="BG18" s="415"/>
      <c r="BH18" s="415"/>
      <c r="BI18" s="415"/>
    </row>
    <row r="19" s="159" customFormat="1" ht="15.95" customHeight="1" spans="1:61">
      <c r="A19" s="428"/>
      <c r="B19" s="251"/>
      <c r="C19" s="251"/>
      <c r="D19" s="251"/>
      <c r="E19" s="251"/>
      <c r="F19" s="172"/>
      <c r="G19" s="172"/>
      <c r="H19" s="172"/>
      <c r="I19" s="172"/>
      <c r="J19" s="172"/>
      <c r="K19" s="172"/>
      <c r="L19" s="172"/>
      <c r="M19" s="172"/>
      <c r="N19" s="172"/>
      <c r="O19" s="251"/>
      <c r="P19" s="172"/>
      <c r="Q19" s="443"/>
      <c r="R19" s="444"/>
      <c r="S19" s="402"/>
      <c r="T19" s="215"/>
      <c r="U19" s="201"/>
      <c r="V19" s="201"/>
      <c r="W19" s="201"/>
      <c r="X19" s="201"/>
      <c r="Y19" s="215"/>
      <c r="Z19" s="215"/>
      <c r="AA19" s="451"/>
      <c r="AB19" s="452"/>
      <c r="AC19" s="453"/>
      <c r="AD19" s="454"/>
      <c r="AE19" s="453"/>
      <c r="AF19" s="251"/>
      <c r="AG19" s="251"/>
      <c r="AH19" s="251"/>
      <c r="AI19" s="85"/>
      <c r="AJ19" s="459"/>
      <c r="AK19" s="415"/>
      <c r="AL19" s="415"/>
      <c r="AM19" s="413"/>
      <c r="AN19" s="415"/>
      <c r="AO19" s="404"/>
      <c r="AP19" s="215"/>
      <c r="AQ19" s="415"/>
      <c r="AR19" s="415"/>
      <c r="AS19" s="415"/>
      <c r="AT19" s="415"/>
      <c r="AU19" s="415"/>
      <c r="AV19" s="415"/>
      <c r="AW19" s="415"/>
      <c r="AX19" s="415"/>
      <c r="AY19" s="397"/>
      <c r="AZ19" s="415"/>
      <c r="BA19" s="415"/>
      <c r="BB19" s="415"/>
      <c r="BC19" s="415"/>
      <c r="BD19" s="420"/>
      <c r="BE19" s="415"/>
      <c r="BF19" s="415"/>
      <c r="BG19" s="415"/>
      <c r="BH19" s="415"/>
      <c r="BI19" s="415"/>
    </row>
    <row r="20" s="159" customFormat="1" ht="15.95" customHeight="1" spans="1:51">
      <c r="A20" s="428"/>
      <c r="B20" s="251"/>
      <c r="C20" s="251"/>
      <c r="D20" s="251"/>
      <c r="E20" s="251"/>
      <c r="F20" s="172"/>
      <c r="G20" s="172"/>
      <c r="H20" s="172"/>
      <c r="I20" s="172"/>
      <c r="J20" s="172"/>
      <c r="K20" s="172"/>
      <c r="L20" s="172"/>
      <c r="M20" s="172"/>
      <c r="N20" s="172"/>
      <c r="O20" s="251"/>
      <c r="P20" s="172"/>
      <c r="Q20" s="443"/>
      <c r="R20" s="444"/>
      <c r="S20" s="402"/>
      <c r="T20" s="215"/>
      <c r="U20" s="201"/>
      <c r="V20" s="201"/>
      <c r="W20" s="201"/>
      <c r="X20" s="201"/>
      <c r="Y20" s="403"/>
      <c r="Z20" s="403"/>
      <c r="AA20" s="403"/>
      <c r="AB20" s="218"/>
      <c r="AC20" s="215"/>
      <c r="AD20" s="201"/>
      <c r="AE20" s="201"/>
      <c r="AF20" s="251"/>
      <c r="AG20" s="251"/>
      <c r="AH20" s="251"/>
      <c r="AI20" s="85"/>
      <c r="AY20" s="160"/>
    </row>
    <row r="21" s="159" customFormat="1" ht="15.95" customHeight="1" spans="1:51">
      <c r="A21" s="172"/>
      <c r="B21" s="251"/>
      <c r="C21" s="251"/>
      <c r="D21" s="251"/>
      <c r="E21" s="251"/>
      <c r="F21" s="172"/>
      <c r="G21" s="172"/>
      <c r="H21" s="172"/>
      <c r="I21" s="172"/>
      <c r="J21" s="172"/>
      <c r="K21" s="172"/>
      <c r="L21" s="172"/>
      <c r="M21" s="172"/>
      <c r="N21" s="172"/>
      <c r="O21" s="251"/>
      <c r="P21" s="172"/>
      <c r="Q21" s="443"/>
      <c r="R21" s="444"/>
      <c r="S21" s="402"/>
      <c r="T21" s="215" t="str">
        <f t="shared" ref="T21:T27" si="0">IF(S21=0,"",U21/S21)</f>
        <v/>
      </c>
      <c r="U21" s="201"/>
      <c r="V21" s="201"/>
      <c r="W21" s="201"/>
      <c r="X21" s="201"/>
      <c r="Y21" s="403"/>
      <c r="Z21" s="403"/>
      <c r="AA21" s="403"/>
      <c r="AB21" s="218"/>
      <c r="AC21" s="215"/>
      <c r="AD21" s="201"/>
      <c r="AE21" s="201"/>
      <c r="AF21" s="251"/>
      <c r="AG21" s="251"/>
      <c r="AH21" s="251"/>
      <c r="AI21" s="85"/>
      <c r="AY21" s="160"/>
    </row>
    <row r="22" s="159" customFormat="1" ht="15.95" customHeight="1" spans="1:51">
      <c r="A22" s="172"/>
      <c r="B22" s="251"/>
      <c r="C22" s="251"/>
      <c r="D22" s="251"/>
      <c r="E22" s="251"/>
      <c r="F22" s="172"/>
      <c r="G22" s="172"/>
      <c r="H22" s="172"/>
      <c r="I22" s="172"/>
      <c r="J22" s="172"/>
      <c r="K22" s="172"/>
      <c r="L22" s="172"/>
      <c r="M22" s="172"/>
      <c r="N22" s="172"/>
      <c r="O22" s="251"/>
      <c r="P22" s="172"/>
      <c r="Q22" s="443"/>
      <c r="R22" s="444"/>
      <c r="S22" s="402"/>
      <c r="T22" s="215" t="str">
        <f t="shared" si="0"/>
        <v/>
      </c>
      <c r="U22" s="201"/>
      <c r="V22" s="201"/>
      <c r="W22" s="201"/>
      <c r="X22" s="201"/>
      <c r="Y22" s="403"/>
      <c r="Z22" s="403"/>
      <c r="AA22" s="403"/>
      <c r="AB22" s="218"/>
      <c r="AC22" s="215"/>
      <c r="AD22" s="201"/>
      <c r="AE22" s="201"/>
      <c r="AF22" s="251"/>
      <c r="AG22" s="251"/>
      <c r="AH22" s="251"/>
      <c r="AI22" s="85"/>
      <c r="AY22" s="160"/>
    </row>
    <row r="23" s="159" customFormat="1" ht="15.95" customHeight="1" spans="1:51">
      <c r="A23" s="172"/>
      <c r="B23" s="251"/>
      <c r="C23" s="251"/>
      <c r="D23" s="251"/>
      <c r="E23" s="251"/>
      <c r="F23" s="172"/>
      <c r="G23" s="172"/>
      <c r="H23" s="172"/>
      <c r="I23" s="172"/>
      <c r="J23" s="172"/>
      <c r="K23" s="172"/>
      <c r="L23" s="172"/>
      <c r="M23" s="172"/>
      <c r="N23" s="172"/>
      <c r="O23" s="251"/>
      <c r="P23" s="172"/>
      <c r="Q23" s="443"/>
      <c r="R23" s="444"/>
      <c r="S23" s="402"/>
      <c r="T23" s="215" t="str">
        <f t="shared" si="0"/>
        <v/>
      </c>
      <c r="U23" s="201"/>
      <c r="V23" s="201"/>
      <c r="W23" s="201"/>
      <c r="X23" s="201"/>
      <c r="Y23" s="403"/>
      <c r="Z23" s="403"/>
      <c r="AA23" s="403"/>
      <c r="AB23" s="218"/>
      <c r="AC23" s="215"/>
      <c r="AD23" s="201"/>
      <c r="AE23" s="201"/>
      <c r="AF23" s="251"/>
      <c r="AG23" s="251"/>
      <c r="AH23" s="251"/>
      <c r="AI23" s="85"/>
      <c r="AY23" s="160"/>
    </row>
    <row r="24" s="159" customFormat="1" ht="15.95" customHeight="1" spans="1:51">
      <c r="A24" s="172"/>
      <c r="B24" s="251"/>
      <c r="C24" s="251"/>
      <c r="D24" s="251"/>
      <c r="E24" s="251"/>
      <c r="F24" s="172"/>
      <c r="G24" s="172"/>
      <c r="H24" s="172"/>
      <c r="I24" s="172"/>
      <c r="J24" s="172"/>
      <c r="K24" s="172"/>
      <c r="L24" s="172"/>
      <c r="M24" s="172"/>
      <c r="N24" s="172"/>
      <c r="O24" s="251"/>
      <c r="P24" s="172"/>
      <c r="Q24" s="443"/>
      <c r="R24" s="444"/>
      <c r="S24" s="402"/>
      <c r="T24" s="215" t="str">
        <f t="shared" si="0"/>
        <v/>
      </c>
      <c r="U24" s="201"/>
      <c r="V24" s="201"/>
      <c r="W24" s="201"/>
      <c r="X24" s="201"/>
      <c r="Y24" s="403"/>
      <c r="Z24" s="403"/>
      <c r="AA24" s="403"/>
      <c r="AB24" s="218"/>
      <c r="AC24" s="215"/>
      <c r="AD24" s="201"/>
      <c r="AE24" s="201"/>
      <c r="AF24" s="251"/>
      <c r="AG24" s="251"/>
      <c r="AH24" s="251"/>
      <c r="AI24" s="85"/>
      <c r="AY24" s="160"/>
    </row>
    <row r="25" s="159" customFormat="1" ht="15.95" customHeight="1" spans="1:51">
      <c r="A25" s="172"/>
      <c r="B25" s="251"/>
      <c r="C25" s="251"/>
      <c r="D25" s="251"/>
      <c r="E25" s="251"/>
      <c r="F25" s="172"/>
      <c r="G25" s="172"/>
      <c r="H25" s="172"/>
      <c r="I25" s="172"/>
      <c r="J25" s="172"/>
      <c r="K25" s="172"/>
      <c r="L25" s="172"/>
      <c r="M25" s="172"/>
      <c r="N25" s="172"/>
      <c r="O25" s="251"/>
      <c r="P25" s="172"/>
      <c r="Q25" s="443"/>
      <c r="R25" s="444"/>
      <c r="S25" s="402"/>
      <c r="T25" s="215" t="str">
        <f t="shared" si="0"/>
        <v/>
      </c>
      <c r="U25" s="201"/>
      <c r="V25" s="201"/>
      <c r="W25" s="201"/>
      <c r="X25" s="201"/>
      <c r="Y25" s="403"/>
      <c r="Z25" s="403"/>
      <c r="AA25" s="403"/>
      <c r="AB25" s="218"/>
      <c r="AC25" s="215"/>
      <c r="AD25" s="201"/>
      <c r="AE25" s="201"/>
      <c r="AF25" s="251"/>
      <c r="AG25" s="251"/>
      <c r="AH25" s="251"/>
      <c r="AI25" s="85"/>
      <c r="AY25" s="160"/>
    </row>
    <row r="26" s="159" customFormat="1" ht="15.95" customHeight="1" spans="1:51">
      <c r="A26" s="172"/>
      <c r="B26" s="251"/>
      <c r="C26" s="251"/>
      <c r="D26" s="251"/>
      <c r="E26" s="251"/>
      <c r="F26" s="172"/>
      <c r="G26" s="172"/>
      <c r="H26" s="172"/>
      <c r="I26" s="172"/>
      <c r="J26" s="172"/>
      <c r="K26" s="172"/>
      <c r="L26" s="172"/>
      <c r="M26" s="172"/>
      <c r="N26" s="172"/>
      <c r="O26" s="251"/>
      <c r="P26" s="172"/>
      <c r="Q26" s="443"/>
      <c r="R26" s="444"/>
      <c r="S26" s="402"/>
      <c r="T26" s="215" t="str">
        <f t="shared" si="0"/>
        <v/>
      </c>
      <c r="U26" s="201"/>
      <c r="V26" s="201"/>
      <c r="W26" s="201"/>
      <c r="X26" s="201"/>
      <c r="Y26" s="403"/>
      <c r="Z26" s="403"/>
      <c r="AA26" s="403"/>
      <c r="AB26" s="218"/>
      <c r="AC26" s="215"/>
      <c r="AD26" s="201"/>
      <c r="AE26" s="201"/>
      <c r="AF26" s="251"/>
      <c r="AG26" s="251"/>
      <c r="AH26" s="251"/>
      <c r="AI26" s="85"/>
      <c r="AY26" s="160"/>
    </row>
    <row r="27" s="159" customFormat="1" ht="15.95" customHeight="1" spans="1:51">
      <c r="A27" s="172"/>
      <c r="B27" s="251"/>
      <c r="C27" s="251"/>
      <c r="D27" s="251"/>
      <c r="E27" s="251"/>
      <c r="F27" s="172"/>
      <c r="G27" s="172"/>
      <c r="H27" s="172"/>
      <c r="I27" s="172"/>
      <c r="J27" s="172"/>
      <c r="K27" s="172"/>
      <c r="L27" s="172"/>
      <c r="M27" s="172"/>
      <c r="N27" s="172"/>
      <c r="O27" s="251"/>
      <c r="P27" s="172"/>
      <c r="Q27" s="443"/>
      <c r="R27" s="444"/>
      <c r="S27" s="402"/>
      <c r="T27" s="215" t="str">
        <f t="shared" si="0"/>
        <v/>
      </c>
      <c r="U27" s="201"/>
      <c r="V27" s="201"/>
      <c r="W27" s="201"/>
      <c r="X27" s="201"/>
      <c r="Y27" s="403"/>
      <c r="Z27" s="403"/>
      <c r="AA27" s="403"/>
      <c r="AB27" s="218"/>
      <c r="AC27" s="215"/>
      <c r="AD27" s="201"/>
      <c r="AE27" s="201"/>
      <c r="AF27" s="251"/>
      <c r="AG27" s="251"/>
      <c r="AH27" s="251"/>
      <c r="AI27" s="85"/>
      <c r="AY27" s="160"/>
    </row>
    <row r="28" s="67" customFormat="1" ht="15.95" customHeight="1" spans="1:51">
      <c r="A28" s="71"/>
      <c r="B28" s="73"/>
      <c r="C28" s="73"/>
      <c r="D28" s="429"/>
      <c r="E28" s="429"/>
      <c r="F28" s="172"/>
      <c r="G28" s="425"/>
      <c r="H28" s="425"/>
      <c r="I28" s="425"/>
      <c r="J28" s="425"/>
      <c r="K28" s="425"/>
      <c r="L28" s="425"/>
      <c r="M28" s="425"/>
      <c r="N28" s="425"/>
      <c r="O28" s="429"/>
      <c r="P28" s="425"/>
      <c r="Q28" s="439"/>
      <c r="R28" s="74"/>
      <c r="S28" s="76"/>
      <c r="T28" s="445"/>
      <c r="U28" s="75"/>
      <c r="V28" s="75"/>
      <c r="W28" s="75"/>
      <c r="X28" s="75"/>
      <c r="Y28" s="455"/>
      <c r="Z28" s="455"/>
      <c r="AA28" s="455"/>
      <c r="AB28" s="60"/>
      <c r="AC28" s="445"/>
      <c r="AD28" s="75"/>
      <c r="AE28" s="75"/>
      <c r="AF28" s="73"/>
      <c r="AG28" s="73"/>
      <c r="AH28" s="429"/>
      <c r="AI28" s="82"/>
      <c r="AY28" s="68"/>
    </row>
    <row r="29" s="67" customFormat="1" ht="15.95" customHeight="1" spans="1:51">
      <c r="A29" s="77" t="s">
        <v>497</v>
      </c>
      <c r="B29" s="430"/>
      <c r="C29" s="78"/>
      <c r="D29" s="431"/>
      <c r="E29" s="431"/>
      <c r="F29" s="172"/>
      <c r="G29" s="425"/>
      <c r="H29" s="425"/>
      <c r="I29" s="425"/>
      <c r="J29" s="425"/>
      <c r="K29" s="425"/>
      <c r="L29" s="425"/>
      <c r="M29" s="425"/>
      <c r="N29" s="425"/>
      <c r="O29" s="425"/>
      <c r="P29" s="425"/>
      <c r="Q29" s="439"/>
      <c r="R29" s="74"/>
      <c r="S29" s="445">
        <f t="shared" ref="S29:AC29" si="1">SUM(S7:S28)</f>
        <v>0</v>
      </c>
      <c r="T29" s="445"/>
      <c r="U29" s="445">
        <f t="shared" si="1"/>
        <v>0</v>
      </c>
      <c r="V29" s="445">
        <f t="shared" si="1"/>
        <v>0</v>
      </c>
      <c r="W29" s="445">
        <f t="shared" si="1"/>
        <v>0</v>
      </c>
      <c r="X29" s="445">
        <f t="shared" si="1"/>
        <v>0</v>
      </c>
      <c r="Y29" s="445">
        <f t="shared" si="1"/>
        <v>0</v>
      </c>
      <c r="Z29" s="445">
        <f t="shared" si="1"/>
        <v>0</v>
      </c>
      <c r="AA29" s="445">
        <f t="shared" si="1"/>
        <v>0</v>
      </c>
      <c r="AB29" s="445"/>
      <c r="AC29" s="445">
        <f t="shared" si="1"/>
        <v>0</v>
      </c>
      <c r="AD29" s="454" t="str">
        <f t="shared" ref="AD29" si="2">IF(Z29=0,"",(AC29-Z29)/Z29*100)</f>
        <v/>
      </c>
      <c r="AE29" s="75"/>
      <c r="AF29" s="73"/>
      <c r="AG29" s="73"/>
      <c r="AH29" s="429"/>
      <c r="AI29" s="82"/>
      <c r="AY29" s="68"/>
    </row>
    <row r="30" s="67" customFormat="1" ht="15.95" customHeight="1" spans="1:51">
      <c r="A30" s="79" t="str">
        <f>封面!D11&amp;封面!G11</f>
        <v>填表人：魏延辉</v>
      </c>
      <c r="I30" s="159"/>
      <c r="J30" s="159"/>
      <c r="K30" s="159"/>
      <c r="Q30" s="434"/>
      <c r="S30" s="150"/>
      <c r="T30" s="150"/>
      <c r="Y30" s="148" t="str">
        <f>"评估人员："&amp;封面!G24</f>
        <v>评估人员：</v>
      </c>
      <c r="AA30" s="447"/>
      <c r="AC30" s="447"/>
      <c r="AY30" s="68"/>
    </row>
    <row r="31" s="67" customFormat="1" ht="15.95" customHeight="1" spans="1:51">
      <c r="A31" s="79" t="str">
        <f>CONCATENATE(封面!D13,封面!F13,封面!G13,封面!H13,封面!I13,封面!J13,封面!K13)</f>
        <v>填表日期：2021年3月31日</v>
      </c>
      <c r="I31" s="159"/>
      <c r="J31" s="159"/>
      <c r="K31" s="159"/>
      <c r="Q31" s="434"/>
      <c r="S31" s="150"/>
      <c r="T31" s="150"/>
      <c r="AA31" s="447"/>
      <c r="AC31" s="447"/>
      <c r="AY31" s="68"/>
    </row>
  </sheetData>
  <mergeCells count="57">
    <mergeCell ref="A2:AE2"/>
    <mergeCell ref="A3:AF3"/>
    <mergeCell ref="AK4:AL4"/>
    <mergeCell ref="U5:V5"/>
    <mergeCell ref="W5:X5"/>
    <mergeCell ref="Y5:Z5"/>
    <mergeCell ref="AA5:AC5"/>
    <mergeCell ref="AQ5:AR5"/>
    <mergeCell ref="AS5:AT5"/>
    <mergeCell ref="A29:C29"/>
    <mergeCell ref="A5:A6"/>
    <mergeCell ref="B5:B6"/>
    <mergeCell ref="C5:C6"/>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AD5:AD6"/>
    <mergeCell ref="AE5:AE6"/>
    <mergeCell ref="AF5:AF6"/>
    <mergeCell ref="AH5:AH6"/>
    <mergeCell ref="AI5:AI6"/>
    <mergeCell ref="AJ5:AJ6"/>
    <mergeCell ref="AK5:AK6"/>
    <mergeCell ref="AL5:AL6"/>
    <mergeCell ref="AM5:AM6"/>
    <mergeCell ref="AN5:AN6"/>
    <mergeCell ref="AO5:AO6"/>
    <mergeCell ref="AP5:AP6"/>
    <mergeCell ref="AU5:AU6"/>
    <mergeCell ref="AV5:AV6"/>
    <mergeCell ref="AW5:AW6"/>
    <mergeCell ref="AX5:AX6"/>
    <mergeCell ref="AY5:AY6"/>
    <mergeCell ref="AZ5:AZ6"/>
    <mergeCell ref="BA5:BA6"/>
    <mergeCell ref="BB5:BB6"/>
    <mergeCell ref="BC5:BC6"/>
    <mergeCell ref="BD5:BD6"/>
    <mergeCell ref="BE5:BE6"/>
    <mergeCell ref="BF5:BF6"/>
    <mergeCell ref="BG5:BG6"/>
    <mergeCell ref="BH5:BH6"/>
    <mergeCell ref="BI5:BI6"/>
  </mergeCells>
  <hyperlinks>
    <hyperlink ref="A1" location="索引目录!E35" display="返回索引页"/>
    <hyperlink ref="B1" location="固定资产汇总!B8" display="返回"/>
  </hyperlinks>
  <printOptions horizontalCentered="1"/>
  <pageMargins left="0.590551181102362" right="0.590551181102362" top="0.78740157480315" bottom="0.78740157480315" header="1.1" footer="0.590551181102362"/>
  <pageSetup paperSize="9" firstPageNumber="4294963191" fitToHeight="0" orientation="landscape" useFirstPageNumber="1"/>
  <headerFooter alignWithMargins="0">
    <oddHeader>&amp;R&amp;"-,常规"&amp;9表4-6-1
共&amp;N页第&amp;P页</oddHeader>
  </headerFooter>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60"/>
  <sheetViews>
    <sheetView topLeftCell="A34" workbookViewId="0">
      <selection activeCell="C39" sqref="C39"/>
    </sheetView>
  </sheetViews>
  <sheetFormatPr defaultColWidth="9" defaultRowHeight="14.25"/>
  <cols>
    <col min="1" max="1" width="5.625" style="301" customWidth="1"/>
    <col min="2" max="2" width="20.625" style="302" customWidth="1"/>
    <col min="3" max="3" width="40.625" style="302" customWidth="1"/>
    <col min="4" max="4" width="6.625" style="303" customWidth="1"/>
    <col min="5" max="5" width="12.625" style="304" customWidth="1"/>
    <col min="6" max="6" width="9" style="302" customWidth="1"/>
    <col min="7" max="7" width="5.625" style="301" customWidth="1"/>
    <col min="8" max="8" width="20.625" style="302" customWidth="1"/>
    <col min="9" max="9" width="40.625" style="302" customWidth="1"/>
    <col min="10" max="10" width="6.625" style="303" customWidth="1"/>
    <col min="11" max="11" width="12.625" style="304" customWidth="1"/>
    <col min="12" max="12" width="9" style="302" customWidth="1"/>
    <col min="13" max="13" width="5.625" style="301" customWidth="1"/>
    <col min="14" max="14" width="20.625" style="302" customWidth="1"/>
    <col min="15" max="15" width="40.625" style="302" customWidth="1"/>
    <col min="16" max="16" width="6.625" style="303" customWidth="1"/>
    <col min="17" max="17" width="12.625" style="304" customWidth="1"/>
    <col min="18" max="18" width="9" style="302"/>
    <col min="19" max="19" width="5.625" style="301" customWidth="1"/>
    <col min="20" max="20" width="20.625" style="302" customWidth="1"/>
    <col min="21" max="21" width="40.625" style="302" customWidth="1"/>
    <col min="22" max="22" width="6.625" style="303" customWidth="1"/>
    <col min="23" max="23" width="12.625" style="304" customWidth="1"/>
    <col min="24" max="24" width="12.625" style="304" hidden="1" customWidth="1"/>
    <col min="25" max="25" width="5.625" style="305" hidden="1" customWidth="1"/>
    <col min="26" max="26" width="20.625" style="306" hidden="1" customWidth="1"/>
    <col min="27" max="27" width="40.625" style="306" hidden="1" customWidth="1"/>
    <col min="28" max="28" width="6.625" style="307" hidden="1" customWidth="1"/>
    <col min="29" max="29" width="12.625" style="308" hidden="1" customWidth="1"/>
    <col min="30" max="30" width="12.625" style="304" customWidth="1"/>
    <col min="31" max="31" width="5.625" style="309" customWidth="1"/>
    <col min="32" max="32" width="20.625" style="310" customWidth="1"/>
    <col min="33" max="33" width="40.625" style="310" customWidth="1"/>
    <col min="34" max="34" width="6.625" style="311" customWidth="1"/>
    <col min="35" max="35" width="12.625" style="312" customWidth="1"/>
    <col min="36" max="36" width="12.625" style="304" customWidth="1"/>
    <col min="37" max="37" width="5.625" style="309" customWidth="1"/>
    <col min="38" max="38" width="20.625" style="310" customWidth="1"/>
    <col min="39" max="39" width="40.625" style="310" customWidth="1"/>
    <col min="40" max="40" width="6.625" style="311" customWidth="1"/>
    <col min="41" max="41" width="12.625" style="312" customWidth="1"/>
    <col min="42" max="42" width="12.625" style="313" customWidth="1"/>
    <col min="43" max="43" width="9" style="301"/>
    <col min="44" max="44" width="9" style="314"/>
    <col min="45" max="280" width="9" style="302"/>
    <col min="281" max="281" width="5.125" style="302" customWidth="1"/>
    <col min="282" max="282" width="17.125" style="302" customWidth="1"/>
    <col min="283" max="283" width="35.875" style="302" customWidth="1"/>
    <col min="284" max="284" width="5.125" style="302" customWidth="1"/>
    <col min="285" max="285" width="11.625" style="302" customWidth="1"/>
    <col min="286" max="286" width="9" style="302"/>
    <col min="287" max="287" width="6.625" style="302" customWidth="1"/>
    <col min="288" max="288" width="18.625" style="302" customWidth="1"/>
    <col min="289" max="289" width="37.625" style="302" customWidth="1"/>
    <col min="290" max="290" width="6.625" style="302" customWidth="1"/>
    <col min="291" max="291" width="14.625" style="302" customWidth="1"/>
    <col min="292" max="292" width="9" style="302"/>
    <col min="293" max="293" width="6.625" style="302" customWidth="1"/>
    <col min="294" max="294" width="18.625" style="302" customWidth="1"/>
    <col min="295" max="295" width="37.625" style="302" customWidth="1"/>
    <col min="296" max="296" width="6.625" style="302" customWidth="1"/>
    <col min="297" max="297" width="14.625" style="302" customWidth="1"/>
    <col min="298" max="536" width="9" style="302"/>
    <col min="537" max="537" width="5.125" style="302" customWidth="1"/>
    <col min="538" max="538" width="17.125" style="302" customWidth="1"/>
    <col min="539" max="539" width="35.875" style="302" customWidth="1"/>
    <col min="540" max="540" width="5.125" style="302" customWidth="1"/>
    <col min="541" max="541" width="11.625" style="302" customWidth="1"/>
    <col min="542" max="542" width="9" style="302"/>
    <col min="543" max="543" width="6.625" style="302" customWidth="1"/>
    <col min="544" max="544" width="18.625" style="302" customWidth="1"/>
    <col min="545" max="545" width="37.625" style="302" customWidth="1"/>
    <col min="546" max="546" width="6.625" style="302" customWidth="1"/>
    <col min="547" max="547" width="14.625" style="302" customWidth="1"/>
    <col min="548" max="548" width="9" style="302"/>
    <col min="549" max="549" width="6.625" style="302" customWidth="1"/>
    <col min="550" max="550" width="18.625" style="302" customWidth="1"/>
    <col min="551" max="551" width="37.625" style="302" customWidth="1"/>
    <col min="552" max="552" width="6.625" style="302" customWidth="1"/>
    <col min="553" max="553" width="14.625" style="302" customWidth="1"/>
    <col min="554" max="792" width="9" style="302"/>
    <col min="793" max="793" width="5.125" style="302" customWidth="1"/>
    <col min="794" max="794" width="17.125" style="302" customWidth="1"/>
    <col min="795" max="795" width="35.875" style="302" customWidth="1"/>
    <col min="796" max="796" width="5.125" style="302" customWidth="1"/>
    <col min="797" max="797" width="11.625" style="302" customWidth="1"/>
    <col min="798" max="798" width="9" style="302"/>
    <col min="799" max="799" width="6.625" style="302" customWidth="1"/>
    <col min="800" max="800" width="18.625" style="302" customWidth="1"/>
    <col min="801" max="801" width="37.625" style="302" customWidth="1"/>
    <col min="802" max="802" width="6.625" style="302" customWidth="1"/>
    <col min="803" max="803" width="14.625" style="302" customWidth="1"/>
    <col min="804" max="804" width="9" style="302"/>
    <col min="805" max="805" width="6.625" style="302" customWidth="1"/>
    <col min="806" max="806" width="18.625" style="302" customWidth="1"/>
    <col min="807" max="807" width="37.625" style="302" customWidth="1"/>
    <col min="808" max="808" width="6.625" style="302" customWidth="1"/>
    <col min="809" max="809" width="14.625" style="302" customWidth="1"/>
    <col min="810" max="1048" width="9" style="302"/>
    <col min="1049" max="1049" width="5.125" style="302" customWidth="1"/>
    <col min="1050" max="1050" width="17.125" style="302" customWidth="1"/>
    <col min="1051" max="1051" width="35.875" style="302" customWidth="1"/>
    <col min="1052" max="1052" width="5.125" style="302" customWidth="1"/>
    <col min="1053" max="1053" width="11.625" style="302" customWidth="1"/>
    <col min="1054" max="1054" width="9" style="302"/>
    <col min="1055" max="1055" width="6.625" style="302" customWidth="1"/>
    <col min="1056" max="1056" width="18.625" style="302" customWidth="1"/>
    <col min="1057" max="1057" width="37.625" style="302" customWidth="1"/>
    <col min="1058" max="1058" width="6.625" style="302" customWidth="1"/>
    <col min="1059" max="1059" width="14.625" style="302" customWidth="1"/>
    <col min="1060" max="1060" width="9" style="302"/>
    <col min="1061" max="1061" width="6.625" style="302" customWidth="1"/>
    <col min="1062" max="1062" width="18.625" style="302" customWidth="1"/>
    <col min="1063" max="1063" width="37.625" style="302" customWidth="1"/>
    <col min="1064" max="1064" width="6.625" style="302" customWidth="1"/>
    <col min="1065" max="1065" width="14.625" style="302" customWidth="1"/>
    <col min="1066" max="1304" width="9" style="302"/>
    <col min="1305" max="1305" width="5.125" style="302" customWidth="1"/>
    <col min="1306" max="1306" width="17.125" style="302" customWidth="1"/>
    <col min="1307" max="1307" width="35.875" style="302" customWidth="1"/>
    <col min="1308" max="1308" width="5.125" style="302" customWidth="1"/>
    <col min="1309" max="1309" width="11.625" style="302" customWidth="1"/>
    <col min="1310" max="1310" width="9" style="302"/>
    <col min="1311" max="1311" width="6.625" style="302" customWidth="1"/>
    <col min="1312" max="1312" width="18.625" style="302" customWidth="1"/>
    <col min="1313" max="1313" width="37.625" style="302" customWidth="1"/>
    <col min="1314" max="1314" width="6.625" style="302" customWidth="1"/>
    <col min="1315" max="1315" width="14.625" style="302" customWidth="1"/>
    <col min="1316" max="1316" width="9" style="302"/>
    <col min="1317" max="1317" width="6.625" style="302" customWidth="1"/>
    <col min="1318" max="1318" width="18.625" style="302" customWidth="1"/>
    <col min="1319" max="1319" width="37.625" style="302" customWidth="1"/>
    <col min="1320" max="1320" width="6.625" style="302" customWidth="1"/>
    <col min="1321" max="1321" width="14.625" style="302" customWidth="1"/>
    <col min="1322" max="1560" width="9" style="302"/>
    <col min="1561" max="1561" width="5.125" style="302" customWidth="1"/>
    <col min="1562" max="1562" width="17.125" style="302" customWidth="1"/>
    <col min="1563" max="1563" width="35.875" style="302" customWidth="1"/>
    <col min="1564" max="1564" width="5.125" style="302" customWidth="1"/>
    <col min="1565" max="1565" width="11.625" style="302" customWidth="1"/>
    <col min="1566" max="1566" width="9" style="302"/>
    <col min="1567" max="1567" width="6.625" style="302" customWidth="1"/>
    <col min="1568" max="1568" width="18.625" style="302" customWidth="1"/>
    <col min="1569" max="1569" width="37.625" style="302" customWidth="1"/>
    <col min="1570" max="1570" width="6.625" style="302" customWidth="1"/>
    <col min="1571" max="1571" width="14.625" style="302" customWidth="1"/>
    <col min="1572" max="1572" width="9" style="302"/>
    <col min="1573" max="1573" width="6.625" style="302" customWidth="1"/>
    <col min="1574" max="1574" width="18.625" style="302" customWidth="1"/>
    <col min="1575" max="1575" width="37.625" style="302" customWidth="1"/>
    <col min="1576" max="1576" width="6.625" style="302" customWidth="1"/>
    <col min="1577" max="1577" width="14.625" style="302" customWidth="1"/>
    <col min="1578" max="1816" width="9" style="302"/>
    <col min="1817" max="1817" width="5.125" style="302" customWidth="1"/>
    <col min="1818" max="1818" width="17.125" style="302" customWidth="1"/>
    <col min="1819" max="1819" width="35.875" style="302" customWidth="1"/>
    <col min="1820" max="1820" width="5.125" style="302" customWidth="1"/>
    <col min="1821" max="1821" width="11.625" style="302" customWidth="1"/>
    <col min="1822" max="1822" width="9" style="302"/>
    <col min="1823" max="1823" width="6.625" style="302" customWidth="1"/>
    <col min="1824" max="1824" width="18.625" style="302" customWidth="1"/>
    <col min="1825" max="1825" width="37.625" style="302" customWidth="1"/>
    <col min="1826" max="1826" width="6.625" style="302" customWidth="1"/>
    <col min="1827" max="1827" width="14.625" style="302" customWidth="1"/>
    <col min="1828" max="1828" width="9" style="302"/>
    <col min="1829" max="1829" width="6.625" style="302" customWidth="1"/>
    <col min="1830" max="1830" width="18.625" style="302" customWidth="1"/>
    <col min="1831" max="1831" width="37.625" style="302" customWidth="1"/>
    <col min="1832" max="1832" width="6.625" style="302" customWidth="1"/>
    <col min="1833" max="1833" width="14.625" style="302" customWidth="1"/>
    <col min="1834" max="2072" width="9" style="302"/>
    <col min="2073" max="2073" width="5.125" style="302" customWidth="1"/>
    <col min="2074" max="2074" width="17.125" style="302" customWidth="1"/>
    <col min="2075" max="2075" width="35.875" style="302" customWidth="1"/>
    <col min="2076" max="2076" width="5.125" style="302" customWidth="1"/>
    <col min="2077" max="2077" width="11.625" style="302" customWidth="1"/>
    <col min="2078" max="2078" width="9" style="302"/>
    <col min="2079" max="2079" width="6.625" style="302" customWidth="1"/>
    <col min="2080" max="2080" width="18.625" style="302" customWidth="1"/>
    <col min="2081" max="2081" width="37.625" style="302" customWidth="1"/>
    <col min="2082" max="2082" width="6.625" style="302" customWidth="1"/>
    <col min="2083" max="2083" width="14.625" style="302" customWidth="1"/>
    <col min="2084" max="2084" width="9" style="302"/>
    <col min="2085" max="2085" width="6.625" style="302" customWidth="1"/>
    <col min="2086" max="2086" width="18.625" style="302" customWidth="1"/>
    <col min="2087" max="2087" width="37.625" style="302" customWidth="1"/>
    <col min="2088" max="2088" width="6.625" style="302" customWidth="1"/>
    <col min="2089" max="2089" width="14.625" style="302" customWidth="1"/>
    <col min="2090" max="2328" width="9" style="302"/>
    <col min="2329" max="2329" width="5.125" style="302" customWidth="1"/>
    <col min="2330" max="2330" width="17.125" style="302" customWidth="1"/>
    <col min="2331" max="2331" width="35.875" style="302" customWidth="1"/>
    <col min="2332" max="2332" width="5.125" style="302" customWidth="1"/>
    <col min="2333" max="2333" width="11.625" style="302" customWidth="1"/>
    <col min="2334" max="2334" width="9" style="302"/>
    <col min="2335" max="2335" width="6.625" style="302" customWidth="1"/>
    <col min="2336" max="2336" width="18.625" style="302" customWidth="1"/>
    <col min="2337" max="2337" width="37.625" style="302" customWidth="1"/>
    <col min="2338" max="2338" width="6.625" style="302" customWidth="1"/>
    <col min="2339" max="2339" width="14.625" style="302" customWidth="1"/>
    <col min="2340" max="2340" width="9" style="302"/>
    <col min="2341" max="2341" width="6.625" style="302" customWidth="1"/>
    <col min="2342" max="2342" width="18.625" style="302" customWidth="1"/>
    <col min="2343" max="2343" width="37.625" style="302" customWidth="1"/>
    <col min="2344" max="2344" width="6.625" style="302" customWidth="1"/>
    <col min="2345" max="2345" width="14.625" style="302" customWidth="1"/>
    <col min="2346" max="2584" width="9" style="302"/>
    <col min="2585" max="2585" width="5.125" style="302" customWidth="1"/>
    <col min="2586" max="2586" width="17.125" style="302" customWidth="1"/>
    <col min="2587" max="2587" width="35.875" style="302" customWidth="1"/>
    <col min="2588" max="2588" width="5.125" style="302" customWidth="1"/>
    <col min="2589" max="2589" width="11.625" style="302" customWidth="1"/>
    <col min="2590" max="2590" width="9" style="302"/>
    <col min="2591" max="2591" width="6.625" style="302" customWidth="1"/>
    <col min="2592" max="2592" width="18.625" style="302" customWidth="1"/>
    <col min="2593" max="2593" width="37.625" style="302" customWidth="1"/>
    <col min="2594" max="2594" width="6.625" style="302" customWidth="1"/>
    <col min="2595" max="2595" width="14.625" style="302" customWidth="1"/>
    <col min="2596" max="2596" width="9" style="302"/>
    <col min="2597" max="2597" width="6.625" style="302" customWidth="1"/>
    <col min="2598" max="2598" width="18.625" style="302" customWidth="1"/>
    <col min="2599" max="2599" width="37.625" style="302" customWidth="1"/>
    <col min="2600" max="2600" width="6.625" style="302" customWidth="1"/>
    <col min="2601" max="2601" width="14.625" style="302" customWidth="1"/>
    <col min="2602" max="2840" width="9" style="302"/>
    <col min="2841" max="2841" width="5.125" style="302" customWidth="1"/>
    <col min="2842" max="2842" width="17.125" style="302" customWidth="1"/>
    <col min="2843" max="2843" width="35.875" style="302" customWidth="1"/>
    <col min="2844" max="2844" width="5.125" style="302" customWidth="1"/>
    <col min="2845" max="2845" width="11.625" style="302" customWidth="1"/>
    <col min="2846" max="2846" width="9" style="302"/>
    <col min="2847" max="2847" width="6.625" style="302" customWidth="1"/>
    <col min="2848" max="2848" width="18.625" style="302" customWidth="1"/>
    <col min="2849" max="2849" width="37.625" style="302" customWidth="1"/>
    <col min="2850" max="2850" width="6.625" style="302" customWidth="1"/>
    <col min="2851" max="2851" width="14.625" style="302" customWidth="1"/>
    <col min="2852" max="2852" width="9" style="302"/>
    <col min="2853" max="2853" width="6.625" style="302" customWidth="1"/>
    <col min="2854" max="2854" width="18.625" style="302" customWidth="1"/>
    <col min="2855" max="2855" width="37.625" style="302" customWidth="1"/>
    <col min="2856" max="2856" width="6.625" style="302" customWidth="1"/>
    <col min="2857" max="2857" width="14.625" style="302" customWidth="1"/>
    <col min="2858" max="3096" width="9" style="302"/>
    <col min="3097" max="3097" width="5.125" style="302" customWidth="1"/>
    <col min="3098" max="3098" width="17.125" style="302" customWidth="1"/>
    <col min="3099" max="3099" width="35.875" style="302" customWidth="1"/>
    <col min="3100" max="3100" width="5.125" style="302" customWidth="1"/>
    <col min="3101" max="3101" width="11.625" style="302" customWidth="1"/>
    <col min="3102" max="3102" width="9" style="302"/>
    <col min="3103" max="3103" width="6.625" style="302" customWidth="1"/>
    <col min="3104" max="3104" width="18.625" style="302" customWidth="1"/>
    <col min="3105" max="3105" width="37.625" style="302" customWidth="1"/>
    <col min="3106" max="3106" width="6.625" style="302" customWidth="1"/>
    <col min="3107" max="3107" width="14.625" style="302" customWidth="1"/>
    <col min="3108" max="3108" width="9" style="302"/>
    <col min="3109" max="3109" width="6.625" style="302" customWidth="1"/>
    <col min="3110" max="3110" width="18.625" style="302" customWidth="1"/>
    <col min="3111" max="3111" width="37.625" style="302" customWidth="1"/>
    <col min="3112" max="3112" width="6.625" style="302" customWidth="1"/>
    <col min="3113" max="3113" width="14.625" style="302" customWidth="1"/>
    <col min="3114" max="3352" width="9" style="302"/>
    <col min="3353" max="3353" width="5.125" style="302" customWidth="1"/>
    <col min="3354" max="3354" width="17.125" style="302" customWidth="1"/>
    <col min="3355" max="3355" width="35.875" style="302" customWidth="1"/>
    <col min="3356" max="3356" width="5.125" style="302" customWidth="1"/>
    <col min="3357" max="3357" width="11.625" style="302" customWidth="1"/>
    <col min="3358" max="3358" width="9" style="302"/>
    <col min="3359" max="3359" width="6.625" style="302" customWidth="1"/>
    <col min="3360" max="3360" width="18.625" style="302" customWidth="1"/>
    <col min="3361" max="3361" width="37.625" style="302" customWidth="1"/>
    <col min="3362" max="3362" width="6.625" style="302" customWidth="1"/>
    <col min="3363" max="3363" width="14.625" style="302" customWidth="1"/>
    <col min="3364" max="3364" width="9" style="302"/>
    <col min="3365" max="3365" width="6.625" style="302" customWidth="1"/>
    <col min="3366" max="3366" width="18.625" style="302" customWidth="1"/>
    <col min="3367" max="3367" width="37.625" style="302" customWidth="1"/>
    <col min="3368" max="3368" width="6.625" style="302" customWidth="1"/>
    <col min="3369" max="3369" width="14.625" style="302" customWidth="1"/>
    <col min="3370" max="3608" width="9" style="302"/>
    <col min="3609" max="3609" width="5.125" style="302" customWidth="1"/>
    <col min="3610" max="3610" width="17.125" style="302" customWidth="1"/>
    <col min="3611" max="3611" width="35.875" style="302" customWidth="1"/>
    <col min="3612" max="3612" width="5.125" style="302" customWidth="1"/>
    <col min="3613" max="3613" width="11.625" style="302" customWidth="1"/>
    <col min="3614" max="3614" width="9" style="302"/>
    <col min="3615" max="3615" width="6.625" style="302" customWidth="1"/>
    <col min="3616" max="3616" width="18.625" style="302" customWidth="1"/>
    <col min="3617" max="3617" width="37.625" style="302" customWidth="1"/>
    <col min="3618" max="3618" width="6.625" style="302" customWidth="1"/>
    <col min="3619" max="3619" width="14.625" style="302" customWidth="1"/>
    <col min="3620" max="3620" width="9" style="302"/>
    <col min="3621" max="3621" width="6.625" style="302" customWidth="1"/>
    <col min="3622" max="3622" width="18.625" style="302" customWidth="1"/>
    <col min="3623" max="3623" width="37.625" style="302" customWidth="1"/>
    <col min="3624" max="3624" width="6.625" style="302" customWidth="1"/>
    <col min="3625" max="3625" width="14.625" style="302" customWidth="1"/>
    <col min="3626" max="3864" width="9" style="302"/>
    <col min="3865" max="3865" width="5.125" style="302" customWidth="1"/>
    <col min="3866" max="3866" width="17.125" style="302" customWidth="1"/>
    <col min="3867" max="3867" width="35.875" style="302" customWidth="1"/>
    <col min="3868" max="3868" width="5.125" style="302" customWidth="1"/>
    <col min="3869" max="3869" width="11.625" style="302" customWidth="1"/>
    <col min="3870" max="3870" width="9" style="302"/>
    <col min="3871" max="3871" width="6.625" style="302" customWidth="1"/>
    <col min="3872" max="3872" width="18.625" style="302" customWidth="1"/>
    <col min="3873" max="3873" width="37.625" style="302" customWidth="1"/>
    <col min="3874" max="3874" width="6.625" style="302" customWidth="1"/>
    <col min="3875" max="3875" width="14.625" style="302" customWidth="1"/>
    <col min="3876" max="3876" width="9" style="302"/>
    <col min="3877" max="3877" width="6.625" style="302" customWidth="1"/>
    <col min="3878" max="3878" width="18.625" style="302" customWidth="1"/>
    <col min="3879" max="3879" width="37.625" style="302" customWidth="1"/>
    <col min="3880" max="3880" width="6.625" style="302" customWidth="1"/>
    <col min="3881" max="3881" width="14.625" style="302" customWidth="1"/>
    <col min="3882" max="4120" width="9" style="302"/>
    <col min="4121" max="4121" width="5.125" style="302" customWidth="1"/>
    <col min="4122" max="4122" width="17.125" style="302" customWidth="1"/>
    <col min="4123" max="4123" width="35.875" style="302" customWidth="1"/>
    <col min="4124" max="4124" width="5.125" style="302" customWidth="1"/>
    <col min="4125" max="4125" width="11.625" style="302" customWidth="1"/>
    <col min="4126" max="4126" width="9" style="302"/>
    <col min="4127" max="4127" width="6.625" style="302" customWidth="1"/>
    <col min="4128" max="4128" width="18.625" style="302" customWidth="1"/>
    <col min="4129" max="4129" width="37.625" style="302" customWidth="1"/>
    <col min="4130" max="4130" width="6.625" style="302" customWidth="1"/>
    <col min="4131" max="4131" width="14.625" style="302" customWidth="1"/>
    <col min="4132" max="4132" width="9" style="302"/>
    <col min="4133" max="4133" width="6.625" style="302" customWidth="1"/>
    <col min="4134" max="4134" width="18.625" style="302" customWidth="1"/>
    <col min="4135" max="4135" width="37.625" style="302" customWidth="1"/>
    <col min="4136" max="4136" width="6.625" style="302" customWidth="1"/>
    <col min="4137" max="4137" width="14.625" style="302" customWidth="1"/>
    <col min="4138" max="4376" width="9" style="302"/>
    <col min="4377" max="4377" width="5.125" style="302" customWidth="1"/>
    <col min="4378" max="4378" width="17.125" style="302" customWidth="1"/>
    <col min="4379" max="4379" width="35.875" style="302" customWidth="1"/>
    <col min="4380" max="4380" width="5.125" style="302" customWidth="1"/>
    <col min="4381" max="4381" width="11.625" style="302" customWidth="1"/>
    <col min="4382" max="4382" width="9" style="302"/>
    <col min="4383" max="4383" width="6.625" style="302" customWidth="1"/>
    <col min="4384" max="4384" width="18.625" style="302" customWidth="1"/>
    <col min="4385" max="4385" width="37.625" style="302" customWidth="1"/>
    <col min="4386" max="4386" width="6.625" style="302" customWidth="1"/>
    <col min="4387" max="4387" width="14.625" style="302" customWidth="1"/>
    <col min="4388" max="4388" width="9" style="302"/>
    <col min="4389" max="4389" width="6.625" style="302" customWidth="1"/>
    <col min="4390" max="4390" width="18.625" style="302" customWidth="1"/>
    <col min="4391" max="4391" width="37.625" style="302" customWidth="1"/>
    <col min="4392" max="4392" width="6.625" style="302" customWidth="1"/>
    <col min="4393" max="4393" width="14.625" style="302" customWidth="1"/>
    <col min="4394" max="4632" width="9" style="302"/>
    <col min="4633" max="4633" width="5.125" style="302" customWidth="1"/>
    <col min="4634" max="4634" width="17.125" style="302" customWidth="1"/>
    <col min="4635" max="4635" width="35.875" style="302" customWidth="1"/>
    <col min="4636" max="4636" width="5.125" style="302" customWidth="1"/>
    <col min="4637" max="4637" width="11.625" style="302" customWidth="1"/>
    <col min="4638" max="4638" width="9" style="302"/>
    <col min="4639" max="4639" width="6.625" style="302" customWidth="1"/>
    <col min="4640" max="4640" width="18.625" style="302" customWidth="1"/>
    <col min="4641" max="4641" width="37.625" style="302" customWidth="1"/>
    <col min="4642" max="4642" width="6.625" style="302" customWidth="1"/>
    <col min="4643" max="4643" width="14.625" style="302" customWidth="1"/>
    <col min="4644" max="4644" width="9" style="302"/>
    <col min="4645" max="4645" width="6.625" style="302" customWidth="1"/>
    <col min="4646" max="4646" width="18.625" style="302" customWidth="1"/>
    <col min="4647" max="4647" width="37.625" style="302" customWidth="1"/>
    <col min="4648" max="4648" width="6.625" style="302" customWidth="1"/>
    <col min="4649" max="4649" width="14.625" style="302" customWidth="1"/>
    <col min="4650" max="4888" width="9" style="302"/>
    <col min="4889" max="4889" width="5.125" style="302" customWidth="1"/>
    <col min="4890" max="4890" width="17.125" style="302" customWidth="1"/>
    <col min="4891" max="4891" width="35.875" style="302" customWidth="1"/>
    <col min="4892" max="4892" width="5.125" style="302" customWidth="1"/>
    <col min="4893" max="4893" width="11.625" style="302" customWidth="1"/>
    <col min="4894" max="4894" width="9" style="302"/>
    <col min="4895" max="4895" width="6.625" style="302" customWidth="1"/>
    <col min="4896" max="4896" width="18.625" style="302" customWidth="1"/>
    <col min="4897" max="4897" width="37.625" style="302" customWidth="1"/>
    <col min="4898" max="4898" width="6.625" style="302" customWidth="1"/>
    <col min="4899" max="4899" width="14.625" style="302" customWidth="1"/>
    <col min="4900" max="4900" width="9" style="302"/>
    <col min="4901" max="4901" width="6.625" style="302" customWidth="1"/>
    <col min="4902" max="4902" width="18.625" style="302" customWidth="1"/>
    <col min="4903" max="4903" width="37.625" style="302" customWidth="1"/>
    <col min="4904" max="4904" width="6.625" style="302" customWidth="1"/>
    <col min="4905" max="4905" width="14.625" style="302" customWidth="1"/>
    <col min="4906" max="5144" width="9" style="302"/>
    <col min="5145" max="5145" width="5.125" style="302" customWidth="1"/>
    <col min="5146" max="5146" width="17.125" style="302" customWidth="1"/>
    <col min="5147" max="5147" width="35.875" style="302" customWidth="1"/>
    <col min="5148" max="5148" width="5.125" style="302" customWidth="1"/>
    <col min="5149" max="5149" width="11.625" style="302" customWidth="1"/>
    <col min="5150" max="5150" width="9" style="302"/>
    <col min="5151" max="5151" width="6.625" style="302" customWidth="1"/>
    <col min="5152" max="5152" width="18.625" style="302" customWidth="1"/>
    <col min="5153" max="5153" width="37.625" style="302" customWidth="1"/>
    <col min="5154" max="5154" width="6.625" style="302" customWidth="1"/>
    <col min="5155" max="5155" width="14.625" style="302" customWidth="1"/>
    <col min="5156" max="5156" width="9" style="302"/>
    <col min="5157" max="5157" width="6.625" style="302" customWidth="1"/>
    <col min="5158" max="5158" width="18.625" style="302" customWidth="1"/>
    <col min="5159" max="5159" width="37.625" style="302" customWidth="1"/>
    <col min="5160" max="5160" width="6.625" style="302" customWidth="1"/>
    <col min="5161" max="5161" width="14.625" style="302" customWidth="1"/>
    <col min="5162" max="5400" width="9" style="302"/>
    <col min="5401" max="5401" width="5.125" style="302" customWidth="1"/>
    <col min="5402" max="5402" width="17.125" style="302" customWidth="1"/>
    <col min="5403" max="5403" width="35.875" style="302" customWidth="1"/>
    <col min="5404" max="5404" width="5.125" style="302" customWidth="1"/>
    <col min="5405" max="5405" width="11.625" style="302" customWidth="1"/>
    <col min="5406" max="5406" width="9" style="302"/>
    <col min="5407" max="5407" width="6.625" style="302" customWidth="1"/>
    <col min="5408" max="5408" width="18.625" style="302" customWidth="1"/>
    <col min="5409" max="5409" width="37.625" style="302" customWidth="1"/>
    <col min="5410" max="5410" width="6.625" style="302" customWidth="1"/>
    <col min="5411" max="5411" width="14.625" style="302" customWidth="1"/>
    <col min="5412" max="5412" width="9" style="302"/>
    <col min="5413" max="5413" width="6.625" style="302" customWidth="1"/>
    <col min="5414" max="5414" width="18.625" style="302" customWidth="1"/>
    <col min="5415" max="5415" width="37.625" style="302" customWidth="1"/>
    <col min="5416" max="5416" width="6.625" style="302" customWidth="1"/>
    <col min="5417" max="5417" width="14.625" style="302" customWidth="1"/>
    <col min="5418" max="5656" width="9" style="302"/>
    <col min="5657" max="5657" width="5.125" style="302" customWidth="1"/>
    <col min="5658" max="5658" width="17.125" style="302" customWidth="1"/>
    <col min="5659" max="5659" width="35.875" style="302" customWidth="1"/>
    <col min="5660" max="5660" width="5.125" style="302" customWidth="1"/>
    <col min="5661" max="5661" width="11.625" style="302" customWidth="1"/>
    <col min="5662" max="5662" width="9" style="302"/>
    <col min="5663" max="5663" width="6.625" style="302" customWidth="1"/>
    <col min="5664" max="5664" width="18.625" style="302" customWidth="1"/>
    <col min="5665" max="5665" width="37.625" style="302" customWidth="1"/>
    <col min="5666" max="5666" width="6.625" style="302" customWidth="1"/>
    <col min="5667" max="5667" width="14.625" style="302" customWidth="1"/>
    <col min="5668" max="5668" width="9" style="302"/>
    <col min="5669" max="5669" width="6.625" style="302" customWidth="1"/>
    <col min="5670" max="5670" width="18.625" style="302" customWidth="1"/>
    <col min="5671" max="5671" width="37.625" style="302" customWidth="1"/>
    <col min="5672" max="5672" width="6.625" style="302" customWidth="1"/>
    <col min="5673" max="5673" width="14.625" style="302" customWidth="1"/>
    <col min="5674" max="5912" width="9" style="302"/>
    <col min="5913" max="5913" width="5.125" style="302" customWidth="1"/>
    <col min="5914" max="5914" width="17.125" style="302" customWidth="1"/>
    <col min="5915" max="5915" width="35.875" style="302" customWidth="1"/>
    <col min="5916" max="5916" width="5.125" style="302" customWidth="1"/>
    <col min="5917" max="5917" width="11.625" style="302" customWidth="1"/>
    <col min="5918" max="5918" width="9" style="302"/>
    <col min="5919" max="5919" width="6.625" style="302" customWidth="1"/>
    <col min="5920" max="5920" width="18.625" style="302" customWidth="1"/>
    <col min="5921" max="5921" width="37.625" style="302" customWidth="1"/>
    <col min="5922" max="5922" width="6.625" style="302" customWidth="1"/>
    <col min="5923" max="5923" width="14.625" style="302" customWidth="1"/>
    <col min="5924" max="5924" width="9" style="302"/>
    <col min="5925" max="5925" width="6.625" style="302" customWidth="1"/>
    <col min="5926" max="5926" width="18.625" style="302" customWidth="1"/>
    <col min="5927" max="5927" width="37.625" style="302" customWidth="1"/>
    <col min="5928" max="5928" width="6.625" style="302" customWidth="1"/>
    <col min="5929" max="5929" width="14.625" style="302" customWidth="1"/>
    <col min="5930" max="6168" width="9" style="302"/>
    <col min="6169" max="6169" width="5.125" style="302" customWidth="1"/>
    <col min="6170" max="6170" width="17.125" style="302" customWidth="1"/>
    <col min="6171" max="6171" width="35.875" style="302" customWidth="1"/>
    <col min="6172" max="6172" width="5.125" style="302" customWidth="1"/>
    <col min="6173" max="6173" width="11.625" style="302" customWidth="1"/>
    <col min="6174" max="6174" width="9" style="302"/>
    <col min="6175" max="6175" width="6.625" style="302" customWidth="1"/>
    <col min="6176" max="6176" width="18.625" style="302" customWidth="1"/>
    <col min="6177" max="6177" width="37.625" style="302" customWidth="1"/>
    <col min="6178" max="6178" width="6.625" style="302" customWidth="1"/>
    <col min="6179" max="6179" width="14.625" style="302" customWidth="1"/>
    <col min="6180" max="6180" width="9" style="302"/>
    <col min="6181" max="6181" width="6.625" style="302" customWidth="1"/>
    <col min="6182" max="6182" width="18.625" style="302" customWidth="1"/>
    <col min="6183" max="6183" width="37.625" style="302" customWidth="1"/>
    <col min="6184" max="6184" width="6.625" style="302" customWidth="1"/>
    <col min="6185" max="6185" width="14.625" style="302" customWidth="1"/>
    <col min="6186" max="6424" width="9" style="302"/>
    <col min="6425" max="6425" width="5.125" style="302" customWidth="1"/>
    <col min="6426" max="6426" width="17.125" style="302" customWidth="1"/>
    <col min="6427" max="6427" width="35.875" style="302" customWidth="1"/>
    <col min="6428" max="6428" width="5.125" style="302" customWidth="1"/>
    <col min="6429" max="6429" width="11.625" style="302" customWidth="1"/>
    <col min="6430" max="6430" width="9" style="302"/>
    <col min="6431" max="6431" width="6.625" style="302" customWidth="1"/>
    <col min="6432" max="6432" width="18.625" style="302" customWidth="1"/>
    <col min="6433" max="6433" width="37.625" style="302" customWidth="1"/>
    <col min="6434" max="6434" width="6.625" style="302" customWidth="1"/>
    <col min="6435" max="6435" width="14.625" style="302" customWidth="1"/>
    <col min="6436" max="6436" width="9" style="302"/>
    <col min="6437" max="6437" width="6.625" style="302" customWidth="1"/>
    <col min="6438" max="6438" width="18.625" style="302" customWidth="1"/>
    <col min="6439" max="6439" width="37.625" style="302" customWidth="1"/>
    <col min="6440" max="6440" width="6.625" style="302" customWidth="1"/>
    <col min="6441" max="6441" width="14.625" style="302" customWidth="1"/>
    <col min="6442" max="6680" width="9" style="302"/>
    <col min="6681" max="6681" width="5.125" style="302" customWidth="1"/>
    <col min="6682" max="6682" width="17.125" style="302" customWidth="1"/>
    <col min="6683" max="6683" width="35.875" style="302" customWidth="1"/>
    <col min="6684" max="6684" width="5.125" style="302" customWidth="1"/>
    <col min="6685" max="6685" width="11.625" style="302" customWidth="1"/>
    <col min="6686" max="6686" width="9" style="302"/>
    <col min="6687" max="6687" width="6.625" style="302" customWidth="1"/>
    <col min="6688" max="6688" width="18.625" style="302" customWidth="1"/>
    <col min="6689" max="6689" width="37.625" style="302" customWidth="1"/>
    <col min="6690" max="6690" width="6.625" style="302" customWidth="1"/>
    <col min="6691" max="6691" width="14.625" style="302" customWidth="1"/>
    <col min="6692" max="6692" width="9" style="302"/>
    <col min="6693" max="6693" width="6.625" style="302" customWidth="1"/>
    <col min="6694" max="6694" width="18.625" style="302" customWidth="1"/>
    <col min="6695" max="6695" width="37.625" style="302" customWidth="1"/>
    <col min="6696" max="6696" width="6.625" style="302" customWidth="1"/>
    <col min="6697" max="6697" width="14.625" style="302" customWidth="1"/>
    <col min="6698" max="6936" width="9" style="302"/>
    <col min="6937" max="6937" width="5.125" style="302" customWidth="1"/>
    <col min="6938" max="6938" width="17.125" style="302" customWidth="1"/>
    <col min="6939" max="6939" width="35.875" style="302" customWidth="1"/>
    <col min="6940" max="6940" width="5.125" style="302" customWidth="1"/>
    <col min="6941" max="6941" width="11.625" style="302" customWidth="1"/>
    <col min="6942" max="6942" width="9" style="302"/>
    <col min="6943" max="6943" width="6.625" style="302" customWidth="1"/>
    <col min="6944" max="6944" width="18.625" style="302" customWidth="1"/>
    <col min="6945" max="6945" width="37.625" style="302" customWidth="1"/>
    <col min="6946" max="6946" width="6.625" style="302" customWidth="1"/>
    <col min="6947" max="6947" width="14.625" style="302" customWidth="1"/>
    <col min="6948" max="6948" width="9" style="302"/>
    <col min="6949" max="6949" width="6.625" style="302" customWidth="1"/>
    <col min="6950" max="6950" width="18.625" style="302" customWidth="1"/>
    <col min="6951" max="6951" width="37.625" style="302" customWidth="1"/>
    <col min="6952" max="6952" width="6.625" style="302" customWidth="1"/>
    <col min="6953" max="6953" width="14.625" style="302" customWidth="1"/>
    <col min="6954" max="7192" width="9" style="302"/>
    <col min="7193" max="7193" width="5.125" style="302" customWidth="1"/>
    <col min="7194" max="7194" width="17.125" style="302" customWidth="1"/>
    <col min="7195" max="7195" width="35.875" style="302" customWidth="1"/>
    <col min="7196" max="7196" width="5.125" style="302" customWidth="1"/>
    <col min="7197" max="7197" width="11.625" style="302" customWidth="1"/>
    <col min="7198" max="7198" width="9" style="302"/>
    <col min="7199" max="7199" width="6.625" style="302" customWidth="1"/>
    <col min="7200" max="7200" width="18.625" style="302" customWidth="1"/>
    <col min="7201" max="7201" width="37.625" style="302" customWidth="1"/>
    <col min="7202" max="7202" width="6.625" style="302" customWidth="1"/>
    <col min="7203" max="7203" width="14.625" style="302" customWidth="1"/>
    <col min="7204" max="7204" width="9" style="302"/>
    <col min="7205" max="7205" width="6.625" style="302" customWidth="1"/>
    <col min="7206" max="7206" width="18.625" style="302" customWidth="1"/>
    <col min="7207" max="7207" width="37.625" style="302" customWidth="1"/>
    <col min="7208" max="7208" width="6.625" style="302" customWidth="1"/>
    <col min="7209" max="7209" width="14.625" style="302" customWidth="1"/>
    <col min="7210" max="7448" width="9" style="302"/>
    <col min="7449" max="7449" width="5.125" style="302" customWidth="1"/>
    <col min="7450" max="7450" width="17.125" style="302" customWidth="1"/>
    <col min="7451" max="7451" width="35.875" style="302" customWidth="1"/>
    <col min="7452" max="7452" width="5.125" style="302" customWidth="1"/>
    <col min="7453" max="7453" width="11.625" style="302" customWidth="1"/>
    <col min="7454" max="7454" width="9" style="302"/>
    <col min="7455" max="7455" width="6.625" style="302" customWidth="1"/>
    <col min="7456" max="7456" width="18.625" style="302" customWidth="1"/>
    <col min="7457" max="7457" width="37.625" style="302" customWidth="1"/>
    <col min="7458" max="7458" width="6.625" style="302" customWidth="1"/>
    <col min="7459" max="7459" width="14.625" style="302" customWidth="1"/>
    <col min="7460" max="7460" width="9" style="302"/>
    <col min="7461" max="7461" width="6.625" style="302" customWidth="1"/>
    <col min="7462" max="7462" width="18.625" style="302" customWidth="1"/>
    <col min="7463" max="7463" width="37.625" style="302" customWidth="1"/>
    <col min="7464" max="7464" width="6.625" style="302" customWidth="1"/>
    <col min="7465" max="7465" width="14.625" style="302" customWidth="1"/>
    <col min="7466" max="7704" width="9" style="302"/>
    <col min="7705" max="7705" width="5.125" style="302" customWidth="1"/>
    <col min="7706" max="7706" width="17.125" style="302" customWidth="1"/>
    <col min="7707" max="7707" width="35.875" style="302" customWidth="1"/>
    <col min="7708" max="7708" width="5.125" style="302" customWidth="1"/>
    <col min="7709" max="7709" width="11.625" style="302" customWidth="1"/>
    <col min="7710" max="7710" width="9" style="302"/>
    <col min="7711" max="7711" width="6.625" style="302" customWidth="1"/>
    <col min="7712" max="7712" width="18.625" style="302" customWidth="1"/>
    <col min="7713" max="7713" width="37.625" style="302" customWidth="1"/>
    <col min="7714" max="7714" width="6.625" style="302" customWidth="1"/>
    <col min="7715" max="7715" width="14.625" style="302" customWidth="1"/>
    <col min="7716" max="7716" width="9" style="302"/>
    <col min="7717" max="7717" width="6.625" style="302" customWidth="1"/>
    <col min="7718" max="7718" width="18.625" style="302" customWidth="1"/>
    <col min="7719" max="7719" width="37.625" style="302" customWidth="1"/>
    <col min="7720" max="7720" width="6.625" style="302" customWidth="1"/>
    <col min="7721" max="7721" width="14.625" style="302" customWidth="1"/>
    <col min="7722" max="7960" width="9" style="302"/>
    <col min="7961" max="7961" width="5.125" style="302" customWidth="1"/>
    <col min="7962" max="7962" width="17.125" style="302" customWidth="1"/>
    <col min="7963" max="7963" width="35.875" style="302" customWidth="1"/>
    <col min="7964" max="7964" width="5.125" style="302" customWidth="1"/>
    <col min="7965" max="7965" width="11.625" style="302" customWidth="1"/>
    <col min="7966" max="7966" width="9" style="302"/>
    <col min="7967" max="7967" width="6.625" style="302" customWidth="1"/>
    <col min="7968" max="7968" width="18.625" style="302" customWidth="1"/>
    <col min="7969" max="7969" width="37.625" style="302" customWidth="1"/>
    <col min="7970" max="7970" width="6.625" style="302" customWidth="1"/>
    <col min="7971" max="7971" width="14.625" style="302" customWidth="1"/>
    <col min="7972" max="7972" width="9" style="302"/>
    <col min="7973" max="7973" width="6.625" style="302" customWidth="1"/>
    <col min="7974" max="7974" width="18.625" style="302" customWidth="1"/>
    <col min="7975" max="7975" width="37.625" style="302" customWidth="1"/>
    <col min="7976" max="7976" width="6.625" style="302" customWidth="1"/>
    <col min="7977" max="7977" width="14.625" style="302" customWidth="1"/>
    <col min="7978" max="8216" width="9" style="302"/>
    <col min="8217" max="8217" width="5.125" style="302" customWidth="1"/>
    <col min="8218" max="8218" width="17.125" style="302" customWidth="1"/>
    <col min="8219" max="8219" width="35.875" style="302" customWidth="1"/>
    <col min="8220" max="8220" width="5.125" style="302" customWidth="1"/>
    <col min="8221" max="8221" width="11.625" style="302" customWidth="1"/>
    <col min="8222" max="8222" width="9" style="302"/>
    <col min="8223" max="8223" width="6.625" style="302" customWidth="1"/>
    <col min="8224" max="8224" width="18.625" style="302" customWidth="1"/>
    <col min="8225" max="8225" width="37.625" style="302" customWidth="1"/>
    <col min="8226" max="8226" width="6.625" style="302" customWidth="1"/>
    <col min="8227" max="8227" width="14.625" style="302" customWidth="1"/>
    <col min="8228" max="8228" width="9" style="302"/>
    <col min="8229" max="8229" width="6.625" style="302" customWidth="1"/>
    <col min="8230" max="8230" width="18.625" style="302" customWidth="1"/>
    <col min="8231" max="8231" width="37.625" style="302" customWidth="1"/>
    <col min="8232" max="8232" width="6.625" style="302" customWidth="1"/>
    <col min="8233" max="8233" width="14.625" style="302" customWidth="1"/>
    <col min="8234" max="8472" width="9" style="302"/>
    <col min="8473" max="8473" width="5.125" style="302" customWidth="1"/>
    <col min="8474" max="8474" width="17.125" style="302" customWidth="1"/>
    <col min="8475" max="8475" width="35.875" style="302" customWidth="1"/>
    <col min="8476" max="8476" width="5.125" style="302" customWidth="1"/>
    <col min="8477" max="8477" width="11.625" style="302" customWidth="1"/>
    <col min="8478" max="8478" width="9" style="302"/>
    <col min="8479" max="8479" width="6.625" style="302" customWidth="1"/>
    <col min="8480" max="8480" width="18.625" style="302" customWidth="1"/>
    <col min="8481" max="8481" width="37.625" style="302" customWidth="1"/>
    <col min="8482" max="8482" width="6.625" style="302" customWidth="1"/>
    <col min="8483" max="8483" width="14.625" style="302" customWidth="1"/>
    <col min="8484" max="8484" width="9" style="302"/>
    <col min="8485" max="8485" width="6.625" style="302" customWidth="1"/>
    <col min="8486" max="8486" width="18.625" style="302" customWidth="1"/>
    <col min="8487" max="8487" width="37.625" style="302" customWidth="1"/>
    <col min="8488" max="8488" width="6.625" style="302" customWidth="1"/>
    <col min="8489" max="8489" width="14.625" style="302" customWidth="1"/>
    <col min="8490" max="8728" width="9" style="302"/>
    <col min="8729" max="8729" width="5.125" style="302" customWidth="1"/>
    <col min="8730" max="8730" width="17.125" style="302" customWidth="1"/>
    <col min="8731" max="8731" width="35.875" style="302" customWidth="1"/>
    <col min="8732" max="8732" width="5.125" style="302" customWidth="1"/>
    <col min="8733" max="8733" width="11.625" style="302" customWidth="1"/>
    <col min="8734" max="8734" width="9" style="302"/>
    <col min="8735" max="8735" width="6.625" style="302" customWidth="1"/>
    <col min="8736" max="8736" width="18.625" style="302" customWidth="1"/>
    <col min="8737" max="8737" width="37.625" style="302" customWidth="1"/>
    <col min="8738" max="8738" width="6.625" style="302" customWidth="1"/>
    <col min="8739" max="8739" width="14.625" style="302" customWidth="1"/>
    <col min="8740" max="8740" width="9" style="302"/>
    <col min="8741" max="8741" width="6.625" style="302" customWidth="1"/>
    <col min="8742" max="8742" width="18.625" style="302" customWidth="1"/>
    <col min="8743" max="8743" width="37.625" style="302" customWidth="1"/>
    <col min="8744" max="8744" width="6.625" style="302" customWidth="1"/>
    <col min="8745" max="8745" width="14.625" style="302" customWidth="1"/>
    <col min="8746" max="8984" width="9" style="302"/>
    <col min="8985" max="8985" width="5.125" style="302" customWidth="1"/>
    <col min="8986" max="8986" width="17.125" style="302" customWidth="1"/>
    <col min="8987" max="8987" width="35.875" style="302" customWidth="1"/>
    <col min="8988" max="8988" width="5.125" style="302" customWidth="1"/>
    <col min="8989" max="8989" width="11.625" style="302" customWidth="1"/>
    <col min="8990" max="8990" width="9" style="302"/>
    <col min="8991" max="8991" width="6.625" style="302" customWidth="1"/>
    <col min="8992" max="8992" width="18.625" style="302" customWidth="1"/>
    <col min="8993" max="8993" width="37.625" style="302" customWidth="1"/>
    <col min="8994" max="8994" width="6.625" style="302" customWidth="1"/>
    <col min="8995" max="8995" width="14.625" style="302" customWidth="1"/>
    <col min="8996" max="8996" width="9" style="302"/>
    <col min="8997" max="8997" width="6.625" style="302" customWidth="1"/>
    <col min="8998" max="8998" width="18.625" style="302" customWidth="1"/>
    <col min="8999" max="8999" width="37.625" style="302" customWidth="1"/>
    <col min="9000" max="9000" width="6.625" style="302" customWidth="1"/>
    <col min="9001" max="9001" width="14.625" style="302" customWidth="1"/>
    <col min="9002" max="9240" width="9" style="302"/>
    <col min="9241" max="9241" width="5.125" style="302" customWidth="1"/>
    <col min="9242" max="9242" width="17.125" style="302" customWidth="1"/>
    <col min="9243" max="9243" width="35.875" style="302" customWidth="1"/>
    <col min="9244" max="9244" width="5.125" style="302" customWidth="1"/>
    <col min="9245" max="9245" width="11.625" style="302" customWidth="1"/>
    <col min="9246" max="9246" width="9" style="302"/>
    <col min="9247" max="9247" width="6.625" style="302" customWidth="1"/>
    <col min="9248" max="9248" width="18.625" style="302" customWidth="1"/>
    <col min="9249" max="9249" width="37.625" style="302" customWidth="1"/>
    <col min="9250" max="9250" width="6.625" style="302" customWidth="1"/>
    <col min="9251" max="9251" width="14.625" style="302" customWidth="1"/>
    <col min="9252" max="9252" width="9" style="302"/>
    <col min="9253" max="9253" width="6.625" style="302" customWidth="1"/>
    <col min="9254" max="9254" width="18.625" style="302" customWidth="1"/>
    <col min="9255" max="9255" width="37.625" style="302" customWidth="1"/>
    <col min="9256" max="9256" width="6.625" style="302" customWidth="1"/>
    <col min="9257" max="9257" width="14.625" style="302" customWidth="1"/>
    <col min="9258" max="9496" width="9" style="302"/>
    <col min="9497" max="9497" width="5.125" style="302" customWidth="1"/>
    <col min="9498" max="9498" width="17.125" style="302" customWidth="1"/>
    <col min="9499" max="9499" width="35.875" style="302" customWidth="1"/>
    <col min="9500" max="9500" width="5.125" style="302" customWidth="1"/>
    <col min="9501" max="9501" width="11.625" style="302" customWidth="1"/>
    <col min="9502" max="9502" width="9" style="302"/>
    <col min="9503" max="9503" width="6.625" style="302" customWidth="1"/>
    <col min="9504" max="9504" width="18.625" style="302" customWidth="1"/>
    <col min="9505" max="9505" width="37.625" style="302" customWidth="1"/>
    <col min="9506" max="9506" width="6.625" style="302" customWidth="1"/>
    <col min="9507" max="9507" width="14.625" style="302" customWidth="1"/>
    <col min="9508" max="9508" width="9" style="302"/>
    <col min="9509" max="9509" width="6.625" style="302" customWidth="1"/>
    <col min="9510" max="9510" width="18.625" style="302" customWidth="1"/>
    <col min="9511" max="9511" width="37.625" style="302" customWidth="1"/>
    <col min="9512" max="9512" width="6.625" style="302" customWidth="1"/>
    <col min="9513" max="9513" width="14.625" style="302" customWidth="1"/>
    <col min="9514" max="9752" width="9" style="302"/>
    <col min="9753" max="9753" width="5.125" style="302" customWidth="1"/>
    <col min="9754" max="9754" width="17.125" style="302" customWidth="1"/>
    <col min="9755" max="9755" width="35.875" style="302" customWidth="1"/>
    <col min="9756" max="9756" width="5.125" style="302" customWidth="1"/>
    <col min="9757" max="9757" width="11.625" style="302" customWidth="1"/>
    <col min="9758" max="9758" width="9" style="302"/>
    <col min="9759" max="9759" width="6.625" style="302" customWidth="1"/>
    <col min="9760" max="9760" width="18.625" style="302" customWidth="1"/>
    <col min="9761" max="9761" width="37.625" style="302" customWidth="1"/>
    <col min="9762" max="9762" width="6.625" style="302" customWidth="1"/>
    <col min="9763" max="9763" width="14.625" style="302" customWidth="1"/>
    <col min="9764" max="9764" width="9" style="302"/>
    <col min="9765" max="9765" width="6.625" style="302" customWidth="1"/>
    <col min="9766" max="9766" width="18.625" style="302" customWidth="1"/>
    <col min="9767" max="9767" width="37.625" style="302" customWidth="1"/>
    <col min="9768" max="9768" width="6.625" style="302" customWidth="1"/>
    <col min="9769" max="9769" width="14.625" style="302" customWidth="1"/>
    <col min="9770" max="10008" width="9" style="302"/>
    <col min="10009" max="10009" width="5.125" style="302" customWidth="1"/>
    <col min="10010" max="10010" width="17.125" style="302" customWidth="1"/>
    <col min="10011" max="10011" width="35.875" style="302" customWidth="1"/>
    <col min="10012" max="10012" width="5.125" style="302" customWidth="1"/>
    <col min="10013" max="10013" width="11.625" style="302" customWidth="1"/>
    <col min="10014" max="10014" width="9" style="302"/>
    <col min="10015" max="10015" width="6.625" style="302" customWidth="1"/>
    <col min="10016" max="10016" width="18.625" style="302" customWidth="1"/>
    <col min="10017" max="10017" width="37.625" style="302" customWidth="1"/>
    <col min="10018" max="10018" width="6.625" style="302" customWidth="1"/>
    <col min="10019" max="10019" width="14.625" style="302" customWidth="1"/>
    <col min="10020" max="10020" width="9" style="302"/>
    <col min="10021" max="10021" width="6.625" style="302" customWidth="1"/>
    <col min="10022" max="10022" width="18.625" style="302" customWidth="1"/>
    <col min="10023" max="10023" width="37.625" style="302" customWidth="1"/>
    <col min="10024" max="10024" width="6.625" style="302" customWidth="1"/>
    <col min="10025" max="10025" width="14.625" style="302" customWidth="1"/>
    <col min="10026" max="10264" width="9" style="302"/>
    <col min="10265" max="10265" width="5.125" style="302" customWidth="1"/>
    <col min="10266" max="10266" width="17.125" style="302" customWidth="1"/>
    <col min="10267" max="10267" width="35.875" style="302" customWidth="1"/>
    <col min="10268" max="10268" width="5.125" style="302" customWidth="1"/>
    <col min="10269" max="10269" width="11.625" style="302" customWidth="1"/>
    <col min="10270" max="10270" width="9" style="302"/>
    <col min="10271" max="10271" width="6.625" style="302" customWidth="1"/>
    <col min="10272" max="10272" width="18.625" style="302" customWidth="1"/>
    <col min="10273" max="10273" width="37.625" style="302" customWidth="1"/>
    <col min="10274" max="10274" width="6.625" style="302" customWidth="1"/>
    <col min="10275" max="10275" width="14.625" style="302" customWidth="1"/>
    <col min="10276" max="10276" width="9" style="302"/>
    <col min="10277" max="10277" width="6.625" style="302" customWidth="1"/>
    <col min="10278" max="10278" width="18.625" style="302" customWidth="1"/>
    <col min="10279" max="10279" width="37.625" style="302" customWidth="1"/>
    <col min="10280" max="10280" width="6.625" style="302" customWidth="1"/>
    <col min="10281" max="10281" width="14.625" style="302" customWidth="1"/>
    <col min="10282" max="10520" width="9" style="302"/>
    <col min="10521" max="10521" width="5.125" style="302" customWidth="1"/>
    <col min="10522" max="10522" width="17.125" style="302" customWidth="1"/>
    <col min="10523" max="10523" width="35.875" style="302" customWidth="1"/>
    <col min="10524" max="10524" width="5.125" style="302" customWidth="1"/>
    <col min="10525" max="10525" width="11.625" style="302" customWidth="1"/>
    <col min="10526" max="10526" width="9" style="302"/>
    <col min="10527" max="10527" width="6.625" style="302" customWidth="1"/>
    <col min="10528" max="10528" width="18.625" style="302" customWidth="1"/>
    <col min="10529" max="10529" width="37.625" style="302" customWidth="1"/>
    <col min="10530" max="10530" width="6.625" style="302" customWidth="1"/>
    <col min="10531" max="10531" width="14.625" style="302" customWidth="1"/>
    <col min="10532" max="10532" width="9" style="302"/>
    <col min="10533" max="10533" width="6.625" style="302" customWidth="1"/>
    <col min="10534" max="10534" width="18.625" style="302" customWidth="1"/>
    <col min="10535" max="10535" width="37.625" style="302" customWidth="1"/>
    <col min="10536" max="10536" width="6.625" style="302" customWidth="1"/>
    <col min="10537" max="10537" width="14.625" style="302" customWidth="1"/>
    <col min="10538" max="10776" width="9" style="302"/>
    <col min="10777" max="10777" width="5.125" style="302" customWidth="1"/>
    <col min="10778" max="10778" width="17.125" style="302" customWidth="1"/>
    <col min="10779" max="10779" width="35.875" style="302" customWidth="1"/>
    <col min="10780" max="10780" width="5.125" style="302" customWidth="1"/>
    <col min="10781" max="10781" width="11.625" style="302" customWidth="1"/>
    <col min="10782" max="10782" width="9" style="302"/>
    <col min="10783" max="10783" width="6.625" style="302" customWidth="1"/>
    <col min="10784" max="10784" width="18.625" style="302" customWidth="1"/>
    <col min="10785" max="10785" width="37.625" style="302" customWidth="1"/>
    <col min="10786" max="10786" width="6.625" style="302" customWidth="1"/>
    <col min="10787" max="10787" width="14.625" style="302" customWidth="1"/>
    <col min="10788" max="10788" width="9" style="302"/>
    <col min="10789" max="10789" width="6.625" style="302" customWidth="1"/>
    <col min="10790" max="10790" width="18.625" style="302" customWidth="1"/>
    <col min="10791" max="10791" width="37.625" style="302" customWidth="1"/>
    <col min="10792" max="10792" width="6.625" style="302" customWidth="1"/>
    <col min="10793" max="10793" width="14.625" style="302" customWidth="1"/>
    <col min="10794" max="11032" width="9" style="302"/>
    <col min="11033" max="11033" width="5.125" style="302" customWidth="1"/>
    <col min="11034" max="11034" width="17.125" style="302" customWidth="1"/>
    <col min="11035" max="11035" width="35.875" style="302" customWidth="1"/>
    <col min="11036" max="11036" width="5.125" style="302" customWidth="1"/>
    <col min="11037" max="11037" width="11.625" style="302" customWidth="1"/>
    <col min="11038" max="11038" width="9" style="302"/>
    <col min="11039" max="11039" width="6.625" style="302" customWidth="1"/>
    <col min="11040" max="11040" width="18.625" style="302" customWidth="1"/>
    <col min="11041" max="11041" width="37.625" style="302" customWidth="1"/>
    <col min="11042" max="11042" width="6.625" style="302" customWidth="1"/>
    <col min="11043" max="11043" width="14.625" style="302" customWidth="1"/>
    <col min="11044" max="11044" width="9" style="302"/>
    <col min="11045" max="11045" width="6.625" style="302" customWidth="1"/>
    <col min="11046" max="11046" width="18.625" style="302" customWidth="1"/>
    <col min="11047" max="11047" width="37.625" style="302" customWidth="1"/>
    <col min="11048" max="11048" width="6.625" style="302" customWidth="1"/>
    <col min="11049" max="11049" width="14.625" style="302" customWidth="1"/>
    <col min="11050" max="11288" width="9" style="302"/>
    <col min="11289" max="11289" width="5.125" style="302" customWidth="1"/>
    <col min="11290" max="11290" width="17.125" style="302" customWidth="1"/>
    <col min="11291" max="11291" width="35.875" style="302" customWidth="1"/>
    <col min="11292" max="11292" width="5.125" style="302" customWidth="1"/>
    <col min="11293" max="11293" width="11.625" style="302" customWidth="1"/>
    <col min="11294" max="11294" width="9" style="302"/>
    <col min="11295" max="11295" width="6.625" style="302" customWidth="1"/>
    <col min="11296" max="11296" width="18.625" style="302" customWidth="1"/>
    <col min="11297" max="11297" width="37.625" style="302" customWidth="1"/>
    <col min="11298" max="11298" width="6.625" style="302" customWidth="1"/>
    <col min="11299" max="11299" width="14.625" style="302" customWidth="1"/>
    <col min="11300" max="11300" width="9" style="302"/>
    <col min="11301" max="11301" width="6.625" style="302" customWidth="1"/>
    <col min="11302" max="11302" width="18.625" style="302" customWidth="1"/>
    <col min="11303" max="11303" width="37.625" style="302" customWidth="1"/>
    <col min="11304" max="11304" width="6.625" style="302" customWidth="1"/>
    <col min="11305" max="11305" width="14.625" style="302" customWidth="1"/>
    <col min="11306" max="11544" width="9" style="302"/>
    <col min="11545" max="11545" width="5.125" style="302" customWidth="1"/>
    <col min="11546" max="11546" width="17.125" style="302" customWidth="1"/>
    <col min="11547" max="11547" width="35.875" style="302" customWidth="1"/>
    <col min="11548" max="11548" width="5.125" style="302" customWidth="1"/>
    <col min="11549" max="11549" width="11.625" style="302" customWidth="1"/>
    <col min="11550" max="11550" width="9" style="302"/>
    <col min="11551" max="11551" width="6.625" style="302" customWidth="1"/>
    <col min="11552" max="11552" width="18.625" style="302" customWidth="1"/>
    <col min="11553" max="11553" width="37.625" style="302" customWidth="1"/>
    <col min="11554" max="11554" width="6.625" style="302" customWidth="1"/>
    <col min="11555" max="11555" width="14.625" style="302" customWidth="1"/>
    <col min="11556" max="11556" width="9" style="302"/>
    <col min="11557" max="11557" width="6.625" style="302" customWidth="1"/>
    <col min="11558" max="11558" width="18.625" style="302" customWidth="1"/>
    <col min="11559" max="11559" width="37.625" style="302" customWidth="1"/>
    <col min="11560" max="11560" width="6.625" style="302" customWidth="1"/>
    <col min="11561" max="11561" width="14.625" style="302" customWidth="1"/>
    <col min="11562" max="11800" width="9" style="302"/>
    <col min="11801" max="11801" width="5.125" style="302" customWidth="1"/>
    <col min="11802" max="11802" width="17.125" style="302" customWidth="1"/>
    <col min="11803" max="11803" width="35.875" style="302" customWidth="1"/>
    <col min="11804" max="11804" width="5.125" style="302" customWidth="1"/>
    <col min="11805" max="11805" width="11.625" style="302" customWidth="1"/>
    <col min="11806" max="11806" width="9" style="302"/>
    <col min="11807" max="11807" width="6.625" style="302" customWidth="1"/>
    <col min="11808" max="11808" width="18.625" style="302" customWidth="1"/>
    <col min="11809" max="11809" width="37.625" style="302" customWidth="1"/>
    <col min="11810" max="11810" width="6.625" style="302" customWidth="1"/>
    <col min="11811" max="11811" width="14.625" style="302" customWidth="1"/>
    <col min="11812" max="11812" width="9" style="302"/>
    <col min="11813" max="11813" width="6.625" style="302" customWidth="1"/>
    <col min="11814" max="11814" width="18.625" style="302" customWidth="1"/>
    <col min="11815" max="11815" width="37.625" style="302" customWidth="1"/>
    <col min="11816" max="11816" width="6.625" style="302" customWidth="1"/>
    <col min="11817" max="11817" width="14.625" style="302" customWidth="1"/>
    <col min="11818" max="12056" width="9" style="302"/>
    <col min="12057" max="12057" width="5.125" style="302" customWidth="1"/>
    <col min="12058" max="12058" width="17.125" style="302" customWidth="1"/>
    <col min="12059" max="12059" width="35.875" style="302" customWidth="1"/>
    <col min="12060" max="12060" width="5.125" style="302" customWidth="1"/>
    <col min="12061" max="12061" width="11.625" style="302" customWidth="1"/>
    <col min="12062" max="12062" width="9" style="302"/>
    <col min="12063" max="12063" width="6.625" style="302" customWidth="1"/>
    <col min="12064" max="12064" width="18.625" style="302" customWidth="1"/>
    <col min="12065" max="12065" width="37.625" style="302" customWidth="1"/>
    <col min="12066" max="12066" width="6.625" style="302" customWidth="1"/>
    <col min="12067" max="12067" width="14.625" style="302" customWidth="1"/>
    <col min="12068" max="12068" width="9" style="302"/>
    <col min="12069" max="12069" width="6.625" style="302" customWidth="1"/>
    <col min="12070" max="12070" width="18.625" style="302" customWidth="1"/>
    <col min="12071" max="12071" width="37.625" style="302" customWidth="1"/>
    <col min="12072" max="12072" width="6.625" style="302" customWidth="1"/>
    <col min="12073" max="12073" width="14.625" style="302" customWidth="1"/>
    <col min="12074" max="12312" width="9" style="302"/>
    <col min="12313" max="12313" width="5.125" style="302" customWidth="1"/>
    <col min="12314" max="12314" width="17.125" style="302" customWidth="1"/>
    <col min="12315" max="12315" width="35.875" style="302" customWidth="1"/>
    <col min="12316" max="12316" width="5.125" style="302" customWidth="1"/>
    <col min="12317" max="12317" width="11.625" style="302" customWidth="1"/>
    <col min="12318" max="12318" width="9" style="302"/>
    <col min="12319" max="12319" width="6.625" style="302" customWidth="1"/>
    <col min="12320" max="12320" width="18.625" style="302" customWidth="1"/>
    <col min="12321" max="12321" width="37.625" style="302" customWidth="1"/>
    <col min="12322" max="12322" width="6.625" style="302" customWidth="1"/>
    <col min="12323" max="12323" width="14.625" style="302" customWidth="1"/>
    <col min="12324" max="12324" width="9" style="302"/>
    <col min="12325" max="12325" width="6.625" style="302" customWidth="1"/>
    <col min="12326" max="12326" width="18.625" style="302" customWidth="1"/>
    <col min="12327" max="12327" width="37.625" style="302" customWidth="1"/>
    <col min="12328" max="12328" width="6.625" style="302" customWidth="1"/>
    <col min="12329" max="12329" width="14.625" style="302" customWidth="1"/>
    <col min="12330" max="12568" width="9" style="302"/>
    <col min="12569" max="12569" width="5.125" style="302" customWidth="1"/>
    <col min="12570" max="12570" width="17.125" style="302" customWidth="1"/>
    <col min="12571" max="12571" width="35.875" style="302" customWidth="1"/>
    <col min="12572" max="12572" width="5.125" style="302" customWidth="1"/>
    <col min="12573" max="12573" width="11.625" style="302" customWidth="1"/>
    <col min="12574" max="12574" width="9" style="302"/>
    <col min="12575" max="12575" width="6.625" style="302" customWidth="1"/>
    <col min="12576" max="12576" width="18.625" style="302" customWidth="1"/>
    <col min="12577" max="12577" width="37.625" style="302" customWidth="1"/>
    <col min="12578" max="12578" width="6.625" style="302" customWidth="1"/>
    <col min="12579" max="12579" width="14.625" style="302" customWidth="1"/>
    <col min="12580" max="12580" width="9" style="302"/>
    <col min="12581" max="12581" width="6.625" style="302" customWidth="1"/>
    <col min="12582" max="12582" width="18.625" style="302" customWidth="1"/>
    <col min="12583" max="12583" width="37.625" style="302" customWidth="1"/>
    <col min="12584" max="12584" width="6.625" style="302" customWidth="1"/>
    <col min="12585" max="12585" width="14.625" style="302" customWidth="1"/>
    <col min="12586" max="12824" width="9" style="302"/>
    <col min="12825" max="12825" width="5.125" style="302" customWidth="1"/>
    <col min="12826" max="12826" width="17.125" style="302" customWidth="1"/>
    <col min="12827" max="12827" width="35.875" style="302" customWidth="1"/>
    <col min="12828" max="12828" width="5.125" style="302" customWidth="1"/>
    <col min="12829" max="12829" width="11.625" style="302" customWidth="1"/>
    <col min="12830" max="12830" width="9" style="302"/>
    <col min="12831" max="12831" width="6.625" style="302" customWidth="1"/>
    <col min="12832" max="12832" width="18.625" style="302" customWidth="1"/>
    <col min="12833" max="12833" width="37.625" style="302" customWidth="1"/>
    <col min="12834" max="12834" width="6.625" style="302" customWidth="1"/>
    <col min="12835" max="12835" width="14.625" style="302" customWidth="1"/>
    <col min="12836" max="12836" width="9" style="302"/>
    <col min="12837" max="12837" width="6.625" style="302" customWidth="1"/>
    <col min="12838" max="12838" width="18.625" style="302" customWidth="1"/>
    <col min="12839" max="12839" width="37.625" style="302" customWidth="1"/>
    <col min="12840" max="12840" width="6.625" style="302" customWidth="1"/>
    <col min="12841" max="12841" width="14.625" style="302" customWidth="1"/>
    <col min="12842" max="13080" width="9" style="302"/>
    <col min="13081" max="13081" width="5.125" style="302" customWidth="1"/>
    <col min="13082" max="13082" width="17.125" style="302" customWidth="1"/>
    <col min="13083" max="13083" width="35.875" style="302" customWidth="1"/>
    <col min="13084" max="13084" width="5.125" style="302" customWidth="1"/>
    <col min="13085" max="13085" width="11.625" style="302" customWidth="1"/>
    <col min="13086" max="13086" width="9" style="302"/>
    <col min="13087" max="13087" width="6.625" style="302" customWidth="1"/>
    <col min="13088" max="13088" width="18.625" style="302" customWidth="1"/>
    <col min="13089" max="13089" width="37.625" style="302" customWidth="1"/>
    <col min="13090" max="13090" width="6.625" style="302" customWidth="1"/>
    <col min="13091" max="13091" width="14.625" style="302" customWidth="1"/>
    <col min="13092" max="13092" width="9" style="302"/>
    <col min="13093" max="13093" width="6.625" style="302" customWidth="1"/>
    <col min="13094" max="13094" width="18.625" style="302" customWidth="1"/>
    <col min="13095" max="13095" width="37.625" style="302" customWidth="1"/>
    <col min="13096" max="13096" width="6.625" style="302" customWidth="1"/>
    <col min="13097" max="13097" width="14.625" style="302" customWidth="1"/>
    <col min="13098" max="13336" width="9" style="302"/>
    <col min="13337" max="13337" width="5.125" style="302" customWidth="1"/>
    <col min="13338" max="13338" width="17.125" style="302" customWidth="1"/>
    <col min="13339" max="13339" width="35.875" style="302" customWidth="1"/>
    <col min="13340" max="13340" width="5.125" style="302" customWidth="1"/>
    <col min="13341" max="13341" width="11.625" style="302" customWidth="1"/>
    <col min="13342" max="13342" width="9" style="302"/>
    <col min="13343" max="13343" width="6.625" style="302" customWidth="1"/>
    <col min="13344" max="13344" width="18.625" style="302" customWidth="1"/>
    <col min="13345" max="13345" width="37.625" style="302" customWidth="1"/>
    <col min="13346" max="13346" width="6.625" style="302" customWidth="1"/>
    <col min="13347" max="13347" width="14.625" style="302" customWidth="1"/>
    <col min="13348" max="13348" width="9" style="302"/>
    <col min="13349" max="13349" width="6.625" style="302" customWidth="1"/>
    <col min="13350" max="13350" width="18.625" style="302" customWidth="1"/>
    <col min="13351" max="13351" width="37.625" style="302" customWidth="1"/>
    <col min="13352" max="13352" width="6.625" style="302" customWidth="1"/>
    <col min="13353" max="13353" width="14.625" style="302" customWidth="1"/>
    <col min="13354" max="13592" width="9" style="302"/>
    <col min="13593" max="13593" width="5.125" style="302" customWidth="1"/>
    <col min="13594" max="13594" width="17.125" style="302" customWidth="1"/>
    <col min="13595" max="13595" width="35.875" style="302" customWidth="1"/>
    <col min="13596" max="13596" width="5.125" style="302" customWidth="1"/>
    <col min="13597" max="13597" width="11.625" style="302" customWidth="1"/>
    <col min="13598" max="13598" width="9" style="302"/>
    <col min="13599" max="13599" width="6.625" style="302" customWidth="1"/>
    <col min="13600" max="13600" width="18.625" style="302" customWidth="1"/>
    <col min="13601" max="13601" width="37.625" style="302" customWidth="1"/>
    <col min="13602" max="13602" width="6.625" style="302" customWidth="1"/>
    <col min="13603" max="13603" width="14.625" style="302" customWidth="1"/>
    <col min="13604" max="13604" width="9" style="302"/>
    <col min="13605" max="13605" width="6.625" style="302" customWidth="1"/>
    <col min="13606" max="13606" width="18.625" style="302" customWidth="1"/>
    <col min="13607" max="13607" width="37.625" style="302" customWidth="1"/>
    <col min="13608" max="13608" width="6.625" style="302" customWidth="1"/>
    <col min="13609" max="13609" width="14.625" style="302" customWidth="1"/>
    <col min="13610" max="13848" width="9" style="302"/>
    <col min="13849" max="13849" width="5.125" style="302" customWidth="1"/>
    <col min="13850" max="13850" width="17.125" style="302" customWidth="1"/>
    <col min="13851" max="13851" width="35.875" style="302" customWidth="1"/>
    <col min="13852" max="13852" width="5.125" style="302" customWidth="1"/>
    <col min="13853" max="13853" width="11.625" style="302" customWidth="1"/>
    <col min="13854" max="13854" width="9" style="302"/>
    <col min="13855" max="13855" width="6.625" style="302" customWidth="1"/>
    <col min="13856" max="13856" width="18.625" style="302" customWidth="1"/>
    <col min="13857" max="13857" width="37.625" style="302" customWidth="1"/>
    <col min="13858" max="13858" width="6.625" style="302" customWidth="1"/>
    <col min="13859" max="13859" width="14.625" style="302" customWidth="1"/>
    <col min="13860" max="13860" width="9" style="302"/>
    <col min="13861" max="13861" width="6.625" style="302" customWidth="1"/>
    <col min="13862" max="13862" width="18.625" style="302" customWidth="1"/>
    <col min="13863" max="13863" width="37.625" style="302" customWidth="1"/>
    <col min="13864" max="13864" width="6.625" style="302" customWidth="1"/>
    <col min="13865" max="13865" width="14.625" style="302" customWidth="1"/>
    <col min="13866" max="14104" width="9" style="302"/>
    <col min="14105" max="14105" width="5.125" style="302" customWidth="1"/>
    <col min="14106" max="14106" width="17.125" style="302" customWidth="1"/>
    <col min="14107" max="14107" width="35.875" style="302" customWidth="1"/>
    <col min="14108" max="14108" width="5.125" style="302" customWidth="1"/>
    <col min="14109" max="14109" width="11.625" style="302" customWidth="1"/>
    <col min="14110" max="14110" width="9" style="302"/>
    <col min="14111" max="14111" width="6.625" style="302" customWidth="1"/>
    <col min="14112" max="14112" width="18.625" style="302" customWidth="1"/>
    <col min="14113" max="14113" width="37.625" style="302" customWidth="1"/>
    <col min="14114" max="14114" width="6.625" style="302" customWidth="1"/>
    <col min="14115" max="14115" width="14.625" style="302" customWidth="1"/>
    <col min="14116" max="14116" width="9" style="302"/>
    <col min="14117" max="14117" width="6.625" style="302" customWidth="1"/>
    <col min="14118" max="14118" width="18.625" style="302" customWidth="1"/>
    <col min="14119" max="14119" width="37.625" style="302" customWidth="1"/>
    <col min="14120" max="14120" width="6.625" style="302" customWidth="1"/>
    <col min="14121" max="14121" width="14.625" style="302" customWidth="1"/>
    <col min="14122" max="14360" width="9" style="302"/>
    <col min="14361" max="14361" width="5.125" style="302" customWidth="1"/>
    <col min="14362" max="14362" width="17.125" style="302" customWidth="1"/>
    <col min="14363" max="14363" width="35.875" style="302" customWidth="1"/>
    <col min="14364" max="14364" width="5.125" style="302" customWidth="1"/>
    <col min="14365" max="14365" width="11.625" style="302" customWidth="1"/>
    <col min="14366" max="14366" width="9" style="302"/>
    <col min="14367" max="14367" width="6.625" style="302" customWidth="1"/>
    <col min="14368" max="14368" width="18.625" style="302" customWidth="1"/>
    <col min="14369" max="14369" width="37.625" style="302" customWidth="1"/>
    <col min="14370" max="14370" width="6.625" style="302" customWidth="1"/>
    <col min="14371" max="14371" width="14.625" style="302" customWidth="1"/>
    <col min="14372" max="14372" width="9" style="302"/>
    <col min="14373" max="14373" width="6.625" style="302" customWidth="1"/>
    <col min="14374" max="14374" width="18.625" style="302" customWidth="1"/>
    <col min="14375" max="14375" width="37.625" style="302" customWidth="1"/>
    <col min="14376" max="14376" width="6.625" style="302" customWidth="1"/>
    <col min="14377" max="14377" width="14.625" style="302" customWidth="1"/>
    <col min="14378" max="14616" width="9" style="302"/>
    <col min="14617" max="14617" width="5.125" style="302" customWidth="1"/>
    <col min="14618" max="14618" width="17.125" style="302" customWidth="1"/>
    <col min="14619" max="14619" width="35.875" style="302" customWidth="1"/>
    <col min="14620" max="14620" width="5.125" style="302" customWidth="1"/>
    <col min="14621" max="14621" width="11.625" style="302" customWidth="1"/>
    <col min="14622" max="14622" width="9" style="302"/>
    <col min="14623" max="14623" width="6.625" style="302" customWidth="1"/>
    <col min="14624" max="14624" width="18.625" style="302" customWidth="1"/>
    <col min="14625" max="14625" width="37.625" style="302" customWidth="1"/>
    <col min="14626" max="14626" width="6.625" style="302" customWidth="1"/>
    <col min="14627" max="14627" width="14.625" style="302" customWidth="1"/>
    <col min="14628" max="14628" width="9" style="302"/>
    <col min="14629" max="14629" width="6.625" style="302" customWidth="1"/>
    <col min="14630" max="14630" width="18.625" style="302" customWidth="1"/>
    <col min="14631" max="14631" width="37.625" style="302" customWidth="1"/>
    <col min="14632" max="14632" width="6.625" style="302" customWidth="1"/>
    <col min="14633" max="14633" width="14.625" style="302" customWidth="1"/>
    <col min="14634" max="14872" width="9" style="302"/>
    <col min="14873" max="14873" width="5.125" style="302" customWidth="1"/>
    <col min="14874" max="14874" width="17.125" style="302" customWidth="1"/>
    <col min="14875" max="14875" width="35.875" style="302" customWidth="1"/>
    <col min="14876" max="14876" width="5.125" style="302" customWidth="1"/>
    <col min="14877" max="14877" width="11.625" style="302" customWidth="1"/>
    <col min="14878" max="14878" width="9" style="302"/>
    <col min="14879" max="14879" width="6.625" style="302" customWidth="1"/>
    <col min="14880" max="14880" width="18.625" style="302" customWidth="1"/>
    <col min="14881" max="14881" width="37.625" style="302" customWidth="1"/>
    <col min="14882" max="14882" width="6.625" style="302" customWidth="1"/>
    <col min="14883" max="14883" width="14.625" style="302" customWidth="1"/>
    <col min="14884" max="14884" width="9" style="302"/>
    <col min="14885" max="14885" width="6.625" style="302" customWidth="1"/>
    <col min="14886" max="14886" width="18.625" style="302" customWidth="1"/>
    <col min="14887" max="14887" width="37.625" style="302" customWidth="1"/>
    <col min="14888" max="14888" width="6.625" style="302" customWidth="1"/>
    <col min="14889" max="14889" width="14.625" style="302" customWidth="1"/>
    <col min="14890" max="15128" width="9" style="302"/>
    <col min="15129" max="15129" width="5.125" style="302" customWidth="1"/>
    <col min="15130" max="15130" width="17.125" style="302" customWidth="1"/>
    <col min="15131" max="15131" width="35.875" style="302" customWidth="1"/>
    <col min="15132" max="15132" width="5.125" style="302" customWidth="1"/>
    <col min="15133" max="15133" width="11.625" style="302" customWidth="1"/>
    <col min="15134" max="15134" width="9" style="302"/>
    <col min="15135" max="15135" width="6.625" style="302" customWidth="1"/>
    <col min="15136" max="15136" width="18.625" style="302" customWidth="1"/>
    <col min="15137" max="15137" width="37.625" style="302" customWidth="1"/>
    <col min="15138" max="15138" width="6.625" style="302" customWidth="1"/>
    <col min="15139" max="15139" width="14.625" style="302" customWidth="1"/>
    <col min="15140" max="15140" width="9" style="302"/>
    <col min="15141" max="15141" width="6.625" style="302" customWidth="1"/>
    <col min="15142" max="15142" width="18.625" style="302" customWidth="1"/>
    <col min="15143" max="15143" width="37.625" style="302" customWidth="1"/>
    <col min="15144" max="15144" width="6.625" style="302" customWidth="1"/>
    <col min="15145" max="15145" width="14.625" style="302" customWidth="1"/>
    <col min="15146" max="15384" width="9" style="302"/>
    <col min="15385" max="15385" width="5.125" style="302" customWidth="1"/>
    <col min="15386" max="15386" width="17.125" style="302" customWidth="1"/>
    <col min="15387" max="15387" width="35.875" style="302" customWidth="1"/>
    <col min="15388" max="15388" width="5.125" style="302" customWidth="1"/>
    <col min="15389" max="15389" width="11.625" style="302" customWidth="1"/>
    <col min="15390" max="15390" width="9" style="302"/>
    <col min="15391" max="15391" width="6.625" style="302" customWidth="1"/>
    <col min="15392" max="15392" width="18.625" style="302" customWidth="1"/>
    <col min="15393" max="15393" width="37.625" style="302" customWidth="1"/>
    <col min="15394" max="15394" width="6.625" style="302" customWidth="1"/>
    <col min="15395" max="15395" width="14.625" style="302" customWidth="1"/>
    <col min="15396" max="15396" width="9" style="302"/>
    <col min="15397" max="15397" width="6.625" style="302" customWidth="1"/>
    <col min="15398" max="15398" width="18.625" style="302" customWidth="1"/>
    <col min="15399" max="15399" width="37.625" style="302" customWidth="1"/>
    <col min="15400" max="15400" width="6.625" style="302" customWidth="1"/>
    <col min="15401" max="15401" width="14.625" style="302" customWidth="1"/>
    <col min="15402" max="15640" width="9" style="302"/>
    <col min="15641" max="15641" width="5.125" style="302" customWidth="1"/>
    <col min="15642" max="15642" width="17.125" style="302" customWidth="1"/>
    <col min="15643" max="15643" width="35.875" style="302" customWidth="1"/>
    <col min="15644" max="15644" width="5.125" style="302" customWidth="1"/>
    <col min="15645" max="15645" width="11.625" style="302" customWidth="1"/>
    <col min="15646" max="15646" width="9" style="302"/>
    <col min="15647" max="15647" width="6.625" style="302" customWidth="1"/>
    <col min="15648" max="15648" width="18.625" style="302" customWidth="1"/>
    <col min="15649" max="15649" width="37.625" style="302" customWidth="1"/>
    <col min="15650" max="15650" width="6.625" style="302" customWidth="1"/>
    <col min="15651" max="15651" width="14.625" style="302" customWidth="1"/>
    <col min="15652" max="15652" width="9" style="302"/>
    <col min="15653" max="15653" width="6.625" style="302" customWidth="1"/>
    <col min="15654" max="15654" width="18.625" style="302" customWidth="1"/>
    <col min="15655" max="15655" width="37.625" style="302" customWidth="1"/>
    <col min="15656" max="15656" width="6.625" style="302" customWidth="1"/>
    <col min="15657" max="15657" width="14.625" style="302" customWidth="1"/>
    <col min="15658" max="15896" width="9" style="302"/>
    <col min="15897" max="15897" width="5.125" style="302" customWidth="1"/>
    <col min="15898" max="15898" width="17.125" style="302" customWidth="1"/>
    <col min="15899" max="15899" width="35.875" style="302" customWidth="1"/>
    <col min="15900" max="15900" width="5.125" style="302" customWidth="1"/>
    <col min="15901" max="15901" width="11.625" style="302" customWidth="1"/>
    <col min="15902" max="15902" width="9" style="302"/>
    <col min="15903" max="15903" width="6.625" style="302" customWidth="1"/>
    <col min="15904" max="15904" width="18.625" style="302" customWidth="1"/>
    <col min="15905" max="15905" width="37.625" style="302" customWidth="1"/>
    <col min="15906" max="15906" width="6.625" style="302" customWidth="1"/>
    <col min="15907" max="15907" width="14.625" style="302" customWidth="1"/>
    <col min="15908" max="15908" width="9" style="302"/>
    <col min="15909" max="15909" width="6.625" style="302" customWidth="1"/>
    <col min="15910" max="15910" width="18.625" style="302" customWidth="1"/>
    <col min="15911" max="15911" width="37.625" style="302" customWidth="1"/>
    <col min="15912" max="15912" width="6.625" style="302" customWidth="1"/>
    <col min="15913" max="15913" width="14.625" style="302" customWidth="1"/>
    <col min="15914" max="16152" width="9" style="302"/>
    <col min="16153" max="16153" width="5.125" style="302" customWidth="1"/>
    <col min="16154" max="16154" width="17.125" style="302" customWidth="1"/>
    <col min="16155" max="16155" width="35.875" style="302" customWidth="1"/>
    <col min="16156" max="16156" width="5.125" style="302" customWidth="1"/>
    <col min="16157" max="16157" width="11.625" style="302" customWidth="1"/>
    <col min="16158" max="16158" width="9" style="302"/>
    <col min="16159" max="16159" width="6.625" style="302" customWidth="1"/>
    <col min="16160" max="16160" width="18.625" style="302" customWidth="1"/>
    <col min="16161" max="16161" width="37.625" style="302" customWidth="1"/>
    <col min="16162" max="16162" width="6.625" style="302" customWidth="1"/>
    <col min="16163" max="16163" width="14.625" style="302" customWidth="1"/>
    <col min="16164" max="16164" width="9" style="302"/>
    <col min="16165" max="16165" width="6.625" style="302" customWidth="1"/>
    <col min="16166" max="16166" width="18.625" style="302" customWidth="1"/>
    <col min="16167" max="16167" width="37.625" style="302" customWidth="1"/>
    <col min="16168" max="16168" width="6.625" style="302" customWidth="1"/>
    <col min="16169" max="16169" width="14.625" style="302" customWidth="1"/>
    <col min="16170" max="16384" width="9" style="302"/>
  </cols>
  <sheetData>
    <row r="1" s="297" customFormat="1" ht="30" customHeight="1" spans="1:44">
      <c r="A1" s="315" t="s">
        <v>709</v>
      </c>
      <c r="B1" s="315"/>
      <c r="C1" s="315"/>
      <c r="D1" s="315"/>
      <c r="E1" s="315"/>
      <c r="G1" s="315" t="s">
        <v>710</v>
      </c>
      <c r="H1" s="315"/>
      <c r="I1" s="315"/>
      <c r="J1" s="315"/>
      <c r="K1" s="315"/>
      <c r="M1" s="315" t="s">
        <v>711</v>
      </c>
      <c r="N1" s="315"/>
      <c r="O1" s="315"/>
      <c r="P1" s="315"/>
      <c r="Q1" s="315"/>
      <c r="S1" s="315" t="s">
        <v>712</v>
      </c>
      <c r="T1" s="315"/>
      <c r="U1" s="315"/>
      <c r="V1" s="315"/>
      <c r="W1" s="315"/>
      <c r="X1" s="315"/>
      <c r="Y1" s="351" t="s">
        <v>713</v>
      </c>
      <c r="Z1" s="351"/>
      <c r="AA1" s="351"/>
      <c r="AB1" s="351"/>
      <c r="AC1" s="351"/>
      <c r="AD1" s="315"/>
      <c r="AE1" s="352" t="s">
        <v>714</v>
      </c>
      <c r="AF1" s="352"/>
      <c r="AG1" s="352"/>
      <c r="AH1" s="352"/>
      <c r="AI1" s="352"/>
      <c r="AJ1" s="315"/>
      <c r="AK1" s="352" t="s">
        <v>715</v>
      </c>
      <c r="AL1" s="352"/>
      <c r="AM1" s="352"/>
      <c r="AN1" s="352"/>
      <c r="AO1" s="352"/>
      <c r="AP1" s="381"/>
      <c r="AQ1" s="298"/>
      <c r="AR1" s="382"/>
    </row>
    <row r="2" s="298" customFormat="1" ht="15.95" customHeight="1" spans="1:44">
      <c r="A2" s="316" t="s">
        <v>351</v>
      </c>
      <c r="B2" s="316" t="s">
        <v>716</v>
      </c>
      <c r="C2" s="316" t="s">
        <v>717</v>
      </c>
      <c r="D2" s="317" t="s">
        <v>707</v>
      </c>
      <c r="E2" s="318" t="s">
        <v>322</v>
      </c>
      <c r="G2" s="316" t="s">
        <v>351</v>
      </c>
      <c r="H2" s="316" t="s">
        <v>716</v>
      </c>
      <c r="I2" s="316" t="s">
        <v>717</v>
      </c>
      <c r="J2" s="317" t="s">
        <v>707</v>
      </c>
      <c r="K2" s="318" t="s">
        <v>322</v>
      </c>
      <c r="M2" s="316" t="s">
        <v>351</v>
      </c>
      <c r="N2" s="316" t="s">
        <v>716</v>
      </c>
      <c r="O2" s="316" t="s">
        <v>717</v>
      </c>
      <c r="P2" s="317" t="s">
        <v>707</v>
      </c>
      <c r="Q2" s="318" t="s">
        <v>322</v>
      </c>
      <c r="S2" s="316" t="s">
        <v>351</v>
      </c>
      <c r="T2" s="316" t="s">
        <v>716</v>
      </c>
      <c r="U2" s="316" t="s">
        <v>717</v>
      </c>
      <c r="V2" s="317" t="s">
        <v>707</v>
      </c>
      <c r="W2" s="318" t="s">
        <v>322</v>
      </c>
      <c r="X2" s="348"/>
      <c r="Y2" s="353" t="s">
        <v>351</v>
      </c>
      <c r="Z2" s="353" t="s">
        <v>716</v>
      </c>
      <c r="AA2" s="353" t="s">
        <v>717</v>
      </c>
      <c r="AB2" s="354" t="s">
        <v>707</v>
      </c>
      <c r="AC2" s="355" t="s">
        <v>322</v>
      </c>
      <c r="AD2" s="348"/>
      <c r="AE2" s="334" t="s">
        <v>351</v>
      </c>
      <c r="AF2" s="334" t="s">
        <v>716</v>
      </c>
      <c r="AG2" s="334" t="s">
        <v>717</v>
      </c>
      <c r="AH2" s="336" t="s">
        <v>707</v>
      </c>
      <c r="AI2" s="337" t="s">
        <v>322</v>
      </c>
      <c r="AJ2" s="348"/>
      <c r="AK2" s="334" t="s">
        <v>351</v>
      </c>
      <c r="AL2" s="334" t="s">
        <v>716</v>
      </c>
      <c r="AM2" s="334" t="s">
        <v>717</v>
      </c>
      <c r="AN2" s="336" t="s">
        <v>707</v>
      </c>
      <c r="AO2" s="337" t="s">
        <v>322</v>
      </c>
      <c r="AP2" s="383"/>
      <c r="AQ2" s="298" t="s">
        <v>718</v>
      </c>
      <c r="AR2" s="382">
        <v>0.1</v>
      </c>
    </row>
    <row r="3" s="297" customFormat="1" ht="15.95" customHeight="1" spans="1:44">
      <c r="A3" s="316" t="s">
        <v>719</v>
      </c>
      <c r="B3" s="319" t="s">
        <v>720</v>
      </c>
      <c r="C3" s="319" t="s">
        <v>721</v>
      </c>
      <c r="D3" s="320"/>
      <c r="E3" s="321">
        <f>(5284262.22+53895.64+165920.07+349498.77+1511776.02)</f>
        <v>7365352.72</v>
      </c>
      <c r="F3" s="322"/>
      <c r="G3" s="316" t="s">
        <v>719</v>
      </c>
      <c r="H3" s="319" t="s">
        <v>720</v>
      </c>
      <c r="I3" s="319" t="s">
        <v>721</v>
      </c>
      <c r="J3" s="320"/>
      <c r="K3" s="321">
        <f>404405.59+799461.37+5142082.92</f>
        <v>6345949.88</v>
      </c>
      <c r="L3" s="322"/>
      <c r="M3" s="316" t="s">
        <v>719</v>
      </c>
      <c r="N3" s="319" t="s">
        <v>720</v>
      </c>
      <c r="O3" s="319" t="s">
        <v>721</v>
      </c>
      <c r="P3" s="320"/>
      <c r="Q3" s="321">
        <f>W3+AC3+AI3+AO3</f>
        <v>3001614.81</v>
      </c>
      <c r="S3" s="316" t="s">
        <v>719</v>
      </c>
      <c r="T3" s="319" t="s">
        <v>720</v>
      </c>
      <c r="U3" s="319" t="s">
        <v>721</v>
      </c>
      <c r="V3" s="320"/>
      <c r="W3" s="321"/>
      <c r="X3" s="349"/>
      <c r="Y3" s="353" t="s">
        <v>719</v>
      </c>
      <c r="Z3" s="356" t="s">
        <v>720</v>
      </c>
      <c r="AA3" s="356" t="s">
        <v>721</v>
      </c>
      <c r="AB3" s="357"/>
      <c r="AC3" s="358"/>
      <c r="AD3" s="349"/>
      <c r="AE3" s="334" t="s">
        <v>719</v>
      </c>
      <c r="AF3" s="335" t="s">
        <v>720</v>
      </c>
      <c r="AG3" s="335" t="s">
        <v>721</v>
      </c>
      <c r="AH3" s="344"/>
      <c r="AI3" s="374">
        <f>161518.98+246052.56+187713.1+20426.21+25997.57+1427563.11</f>
        <v>2069271.53</v>
      </c>
      <c r="AJ3" s="349"/>
      <c r="AK3" s="334" t="s">
        <v>719</v>
      </c>
      <c r="AL3" s="335" t="s">
        <v>720</v>
      </c>
      <c r="AM3" s="335" t="s">
        <v>721</v>
      </c>
      <c r="AN3" s="344"/>
      <c r="AO3" s="374">
        <f>126330.19+126161.58+26849.44+653002.07</f>
        <v>932343.28</v>
      </c>
      <c r="AP3" s="384"/>
      <c r="AQ3" s="298" t="s">
        <v>722</v>
      </c>
      <c r="AR3" s="382">
        <v>0.08</v>
      </c>
    </row>
    <row r="4" s="297" customFormat="1" ht="15.95" customHeight="1" spans="1:44">
      <c r="A4" s="316" t="s">
        <v>723</v>
      </c>
      <c r="B4" s="319" t="s">
        <v>724</v>
      </c>
      <c r="C4" s="319" t="s">
        <v>725</v>
      </c>
      <c r="D4" s="320"/>
      <c r="E4" s="321">
        <f>1054754.16+8614.4+37985.67+57268.7-261935.73</f>
        <v>896687.2</v>
      </c>
      <c r="F4" s="322"/>
      <c r="G4" s="316" t="s">
        <v>723</v>
      </c>
      <c r="H4" s="319" t="s">
        <v>724</v>
      </c>
      <c r="I4" s="297" t="s">
        <v>725</v>
      </c>
      <c r="J4" s="320"/>
      <c r="K4" s="321">
        <f>79257+130821.74+889668.39</f>
        <v>1099747.13</v>
      </c>
      <c r="M4" s="316" t="s">
        <v>723</v>
      </c>
      <c r="N4" s="319" t="s">
        <v>724</v>
      </c>
      <c r="O4" s="319" t="s">
        <v>725</v>
      </c>
      <c r="P4" s="320"/>
      <c r="Q4" s="321">
        <f>W4+AC4+AI4+AO4</f>
        <v>618596.63</v>
      </c>
      <c r="S4" s="316" t="s">
        <v>723</v>
      </c>
      <c r="T4" s="319" t="s">
        <v>724</v>
      </c>
      <c r="U4" s="319" t="s">
        <v>725</v>
      </c>
      <c r="V4" s="320"/>
      <c r="W4" s="321"/>
      <c r="X4" s="349"/>
      <c r="Y4" s="353" t="s">
        <v>723</v>
      </c>
      <c r="Z4" s="356" t="s">
        <v>724</v>
      </c>
      <c r="AA4" s="356" t="s">
        <v>725</v>
      </c>
      <c r="AB4" s="357"/>
      <c r="AC4" s="358"/>
      <c r="AD4" s="349"/>
      <c r="AE4" s="334" t="s">
        <v>723</v>
      </c>
      <c r="AF4" s="335" t="s">
        <v>724</v>
      </c>
      <c r="AG4" s="335" t="s">
        <v>725</v>
      </c>
      <c r="AH4" s="344"/>
      <c r="AI4" s="374">
        <f>40783.98+59964.96+57099.4+12934.21+16354.4+252984.23</f>
        <v>440121.18</v>
      </c>
      <c r="AJ4" s="349"/>
      <c r="AK4" s="334" t="s">
        <v>723</v>
      </c>
      <c r="AL4" s="335" t="s">
        <v>724</v>
      </c>
      <c r="AM4" s="335" t="s">
        <v>725</v>
      </c>
      <c r="AN4" s="344"/>
      <c r="AO4" s="374">
        <f>17212.09+66209.24+12668.1+82386.02</f>
        <v>178475.45</v>
      </c>
      <c r="AP4" s="384"/>
      <c r="AQ4" s="298"/>
      <c r="AR4" s="382"/>
    </row>
    <row r="5" s="297" customFormat="1" ht="15.95" customHeight="1" spans="1:44">
      <c r="A5" s="316" t="s">
        <v>726</v>
      </c>
      <c r="B5" s="319" t="s">
        <v>727</v>
      </c>
      <c r="C5" s="319" t="s">
        <v>728</v>
      </c>
      <c r="D5" s="320"/>
      <c r="E5" s="321">
        <f>E6+E8</f>
        <v>1183168.63</v>
      </c>
      <c r="F5" s="322"/>
      <c r="G5" s="316" t="s">
        <v>726</v>
      </c>
      <c r="H5" s="319" t="s">
        <v>727</v>
      </c>
      <c r="I5" s="319" t="s">
        <v>728</v>
      </c>
      <c r="J5" s="319"/>
      <c r="K5" s="321">
        <f>K6+K8</f>
        <v>177477.93</v>
      </c>
      <c r="L5" s="322"/>
      <c r="M5" s="316" t="s">
        <v>726</v>
      </c>
      <c r="N5" s="319" t="s">
        <v>727</v>
      </c>
      <c r="O5" s="319" t="s">
        <v>728</v>
      </c>
      <c r="P5" s="320"/>
      <c r="Q5" s="321">
        <f>Q6+Q8</f>
        <v>23754.11</v>
      </c>
      <c r="S5" s="316" t="s">
        <v>726</v>
      </c>
      <c r="T5" s="319" t="s">
        <v>727</v>
      </c>
      <c r="U5" s="319" t="s">
        <v>728</v>
      </c>
      <c r="V5" s="320"/>
      <c r="W5" s="321">
        <f>W6+W8</f>
        <v>0</v>
      </c>
      <c r="X5" s="349"/>
      <c r="Y5" s="353" t="s">
        <v>726</v>
      </c>
      <c r="Z5" s="356" t="s">
        <v>727</v>
      </c>
      <c r="AA5" s="356" t="s">
        <v>728</v>
      </c>
      <c r="AB5" s="357"/>
      <c r="AC5" s="358">
        <f>AC6+AC8</f>
        <v>0</v>
      </c>
      <c r="AD5" s="349"/>
      <c r="AE5" s="334" t="s">
        <v>726</v>
      </c>
      <c r="AF5" s="335" t="s">
        <v>727</v>
      </c>
      <c r="AG5" s="335" t="s">
        <v>728</v>
      </c>
      <c r="AH5" s="344"/>
      <c r="AI5" s="374">
        <f>AI6+AI8</f>
        <v>16900.65</v>
      </c>
      <c r="AJ5" s="349"/>
      <c r="AK5" s="334" t="s">
        <v>726</v>
      </c>
      <c r="AL5" s="335" t="s">
        <v>727</v>
      </c>
      <c r="AM5" s="335" t="s">
        <v>728</v>
      </c>
      <c r="AN5" s="344"/>
      <c r="AO5" s="374">
        <f>AO6+AO8</f>
        <v>6853.46</v>
      </c>
      <c r="AP5" s="384"/>
      <c r="AQ5" s="298"/>
      <c r="AR5" s="382"/>
    </row>
    <row r="6" s="297" customFormat="1" ht="15.95" customHeight="1" spans="1:44">
      <c r="A6" s="316" t="s">
        <v>729</v>
      </c>
      <c r="B6" s="319" t="s">
        <v>730</v>
      </c>
      <c r="C6" s="319" t="s">
        <v>721</v>
      </c>
      <c r="D6" s="320"/>
      <c r="E6" s="321">
        <v>1098233.75</v>
      </c>
      <c r="F6" s="322"/>
      <c r="G6" s="316" t="s">
        <v>729</v>
      </c>
      <c r="H6" s="319" t="s">
        <v>730</v>
      </c>
      <c r="I6" s="319" t="s">
        <v>721</v>
      </c>
      <c r="J6" s="320"/>
      <c r="K6" s="321">
        <v>134807.74</v>
      </c>
      <c r="M6" s="316" t="s">
        <v>729</v>
      </c>
      <c r="N6" s="319" t="s">
        <v>730</v>
      </c>
      <c r="O6" s="319" t="s">
        <v>721</v>
      </c>
      <c r="P6" s="320"/>
      <c r="Q6" s="321"/>
      <c r="S6" s="316" t="s">
        <v>729</v>
      </c>
      <c r="T6" s="319" t="s">
        <v>730</v>
      </c>
      <c r="U6" s="319" t="s">
        <v>721</v>
      </c>
      <c r="V6" s="320"/>
      <c r="W6" s="321"/>
      <c r="X6" s="349"/>
      <c r="Y6" s="353" t="s">
        <v>729</v>
      </c>
      <c r="Z6" s="356" t="s">
        <v>730</v>
      </c>
      <c r="AA6" s="356" t="s">
        <v>721</v>
      </c>
      <c r="AB6" s="357"/>
      <c r="AC6" s="358"/>
      <c r="AD6" s="349"/>
      <c r="AE6" s="334" t="s">
        <v>729</v>
      </c>
      <c r="AF6" s="335" t="s">
        <v>730</v>
      </c>
      <c r="AG6" s="335" t="s">
        <v>721</v>
      </c>
      <c r="AH6" s="344"/>
      <c r="AI6" s="374"/>
      <c r="AJ6" s="349"/>
      <c r="AK6" s="334" t="s">
        <v>729</v>
      </c>
      <c r="AL6" s="335" t="s">
        <v>730</v>
      </c>
      <c r="AM6" s="335" t="s">
        <v>721</v>
      </c>
      <c r="AN6" s="344"/>
      <c r="AO6" s="374"/>
      <c r="AP6" s="384"/>
      <c r="AQ6" s="298"/>
      <c r="AR6" s="382"/>
    </row>
    <row r="7" s="297" customFormat="1" ht="15.95" customHeight="1" spans="1:44">
      <c r="A7" s="316" t="s">
        <v>731</v>
      </c>
      <c r="B7" s="319" t="s">
        <v>724</v>
      </c>
      <c r="C7" s="319" t="s">
        <v>725</v>
      </c>
      <c r="D7" s="320"/>
      <c r="E7" s="321">
        <f>E6*0.35</f>
        <v>384381.81</v>
      </c>
      <c r="F7" s="322"/>
      <c r="G7" s="316" t="s">
        <v>731</v>
      </c>
      <c r="H7" s="319" t="s">
        <v>724</v>
      </c>
      <c r="I7" s="319" t="s">
        <v>725</v>
      </c>
      <c r="J7" s="320"/>
      <c r="K7" s="321"/>
      <c r="L7" s="322"/>
      <c r="M7" s="316" t="s">
        <v>731</v>
      </c>
      <c r="N7" s="319" t="s">
        <v>724</v>
      </c>
      <c r="O7" s="319" t="s">
        <v>725</v>
      </c>
      <c r="P7" s="320"/>
      <c r="Q7" s="321"/>
      <c r="S7" s="316" t="s">
        <v>731</v>
      </c>
      <c r="T7" s="319" t="s">
        <v>724</v>
      </c>
      <c r="U7" s="319" t="s">
        <v>725</v>
      </c>
      <c r="V7" s="320"/>
      <c r="W7" s="321"/>
      <c r="X7" s="349"/>
      <c r="Y7" s="353" t="s">
        <v>731</v>
      </c>
      <c r="Z7" s="356" t="s">
        <v>724</v>
      </c>
      <c r="AA7" s="356" t="s">
        <v>725</v>
      </c>
      <c r="AB7" s="357"/>
      <c r="AC7" s="358"/>
      <c r="AD7" s="349"/>
      <c r="AE7" s="334" t="s">
        <v>731</v>
      </c>
      <c r="AF7" s="335" t="s">
        <v>724</v>
      </c>
      <c r="AG7" s="335" t="s">
        <v>725</v>
      </c>
      <c r="AH7" s="344"/>
      <c r="AI7" s="374"/>
      <c r="AJ7" s="349"/>
      <c r="AK7" s="334" t="s">
        <v>731</v>
      </c>
      <c r="AL7" s="335" t="s">
        <v>724</v>
      </c>
      <c r="AM7" s="335" t="s">
        <v>725</v>
      </c>
      <c r="AN7" s="344"/>
      <c r="AO7" s="374"/>
      <c r="AP7" s="384"/>
      <c r="AQ7" s="298"/>
      <c r="AR7" s="382"/>
    </row>
    <row r="8" s="297" customFormat="1" ht="15.95" customHeight="1" spans="1:44">
      <c r="A8" s="316" t="s">
        <v>732</v>
      </c>
      <c r="B8" s="319" t="s">
        <v>733</v>
      </c>
      <c r="C8" s="319" t="s">
        <v>734</v>
      </c>
      <c r="D8" s="320">
        <f>(0.18+0.18+0.14+0.18+0.14+0.14+3+2.67)/100</f>
        <v>0.0663</v>
      </c>
      <c r="E8" s="321">
        <f>($E$4+E7)*D8</f>
        <v>84934.88</v>
      </c>
      <c r="F8" s="322"/>
      <c r="G8" s="316" t="s">
        <v>732</v>
      </c>
      <c r="H8" s="319" t="s">
        <v>733</v>
      </c>
      <c r="I8" s="319" t="s">
        <v>734</v>
      </c>
      <c r="J8" s="320">
        <f>(0.08+0.21+0.18+0.14+0.14+0.11+1.02+2)/100</f>
        <v>0.0388</v>
      </c>
      <c r="K8" s="321">
        <f>K4*J8</f>
        <v>42670.19</v>
      </c>
      <c r="M8" s="316" t="s">
        <v>732</v>
      </c>
      <c r="N8" s="319" t="s">
        <v>733</v>
      </c>
      <c r="O8" s="319" t="s">
        <v>734</v>
      </c>
      <c r="P8" s="320">
        <f>(0.08+0.14+0.21+0.14+0.14+0.11+1.02+2)/100</f>
        <v>0.0384</v>
      </c>
      <c r="Q8" s="321">
        <f>Q4*P8</f>
        <v>23754.11</v>
      </c>
      <c r="S8" s="316" t="s">
        <v>732</v>
      </c>
      <c r="T8" s="319" t="s">
        <v>733</v>
      </c>
      <c r="U8" s="319" t="s">
        <v>734</v>
      </c>
      <c r="V8" s="320">
        <f>(0.08+0.14+0.21+0.14+0.14+0.11+1.02+2)/100</f>
        <v>0.0384</v>
      </c>
      <c r="W8" s="321">
        <f>W4*V8</f>
        <v>0</v>
      </c>
      <c r="X8" s="349"/>
      <c r="Y8" s="353" t="s">
        <v>732</v>
      </c>
      <c r="Z8" s="356" t="s">
        <v>733</v>
      </c>
      <c r="AA8" s="356" t="s">
        <v>734</v>
      </c>
      <c r="AB8" s="357">
        <f>(0.08+0.14+0.21+0.14+0.14+0.11+1.02+2)/100</f>
        <v>0.0384</v>
      </c>
      <c r="AC8" s="358">
        <f>AC4*AB8</f>
        <v>0</v>
      </c>
      <c r="AD8" s="349"/>
      <c r="AE8" s="334" t="s">
        <v>732</v>
      </c>
      <c r="AF8" s="335" t="s">
        <v>733</v>
      </c>
      <c r="AG8" s="335" t="s">
        <v>734</v>
      </c>
      <c r="AH8" s="344">
        <f>(0.08+0.14+0.21+0.14+0.14+0.11+1.02+2)/100</f>
        <v>0.0384</v>
      </c>
      <c r="AI8" s="374">
        <f>AI4*AH8</f>
        <v>16900.65</v>
      </c>
      <c r="AJ8" s="349"/>
      <c r="AK8" s="334" t="s">
        <v>732</v>
      </c>
      <c r="AL8" s="335" t="s">
        <v>733</v>
      </c>
      <c r="AM8" s="335" t="s">
        <v>734</v>
      </c>
      <c r="AN8" s="344">
        <f>(0.08+0.14+0.21+0.14+0.14+0.11+1.02+2)/100</f>
        <v>0.0384</v>
      </c>
      <c r="AO8" s="374">
        <f>AO4*AN8</f>
        <v>6853.46</v>
      </c>
      <c r="AP8" s="384"/>
      <c r="AQ8" s="298"/>
      <c r="AR8" s="382"/>
    </row>
    <row r="9" s="297" customFormat="1" ht="15.95" customHeight="1" spans="1:44">
      <c r="A9" s="316" t="s">
        <v>735</v>
      </c>
      <c r="B9" s="319" t="s">
        <v>736</v>
      </c>
      <c r="C9" s="319" t="s">
        <v>734</v>
      </c>
      <c r="D9" s="320">
        <v>0.16</v>
      </c>
      <c r="E9" s="321">
        <f>($E$4+E7)*D9</f>
        <v>204971.04</v>
      </c>
      <c r="F9" s="322"/>
      <c r="G9" s="316" t="s">
        <v>735</v>
      </c>
      <c r="H9" s="319" t="s">
        <v>736</v>
      </c>
      <c r="I9" s="319" t="s">
        <v>734</v>
      </c>
      <c r="J9" s="320">
        <v>0.11</v>
      </c>
      <c r="K9" s="321">
        <f>K4*J9</f>
        <v>120972.18</v>
      </c>
      <c r="M9" s="316" t="s">
        <v>735</v>
      </c>
      <c r="N9" s="319" t="s">
        <v>736</v>
      </c>
      <c r="O9" s="319" t="s">
        <v>734</v>
      </c>
      <c r="P9" s="320">
        <v>0.16</v>
      </c>
      <c r="Q9" s="321">
        <f>Q4*P9</f>
        <v>98975.46</v>
      </c>
      <c r="S9" s="316" t="s">
        <v>735</v>
      </c>
      <c r="T9" s="319" t="s">
        <v>736</v>
      </c>
      <c r="U9" s="319" t="s">
        <v>734</v>
      </c>
      <c r="V9" s="320">
        <v>0.16</v>
      </c>
      <c r="W9" s="321">
        <f>W4*V9</f>
        <v>0</v>
      </c>
      <c r="X9" s="349"/>
      <c r="Y9" s="353" t="s">
        <v>735</v>
      </c>
      <c r="Z9" s="356" t="s">
        <v>736</v>
      </c>
      <c r="AA9" s="356" t="s">
        <v>734</v>
      </c>
      <c r="AB9" s="357">
        <v>0.16</v>
      </c>
      <c r="AC9" s="358">
        <f>AC4*AB9</f>
        <v>0</v>
      </c>
      <c r="AD9" s="349"/>
      <c r="AE9" s="334" t="s">
        <v>735</v>
      </c>
      <c r="AF9" s="335" t="s">
        <v>736</v>
      </c>
      <c r="AG9" s="335" t="s">
        <v>734</v>
      </c>
      <c r="AH9" s="344">
        <v>0.16</v>
      </c>
      <c r="AI9" s="374">
        <f>AI4*AH9</f>
        <v>70419.39</v>
      </c>
      <c r="AJ9" s="349"/>
      <c r="AK9" s="334" t="s">
        <v>735</v>
      </c>
      <c r="AL9" s="335" t="s">
        <v>736</v>
      </c>
      <c r="AM9" s="335" t="s">
        <v>734</v>
      </c>
      <c r="AN9" s="344">
        <v>0.16</v>
      </c>
      <c r="AO9" s="374">
        <f>AO4*AN9</f>
        <v>28556.07</v>
      </c>
      <c r="AP9" s="384"/>
      <c r="AQ9" s="298"/>
      <c r="AR9" s="382"/>
    </row>
    <row r="10" s="297" customFormat="1" ht="15.95" customHeight="1" spans="1:44">
      <c r="A10" s="316" t="s">
        <v>737</v>
      </c>
      <c r="B10" s="319" t="s">
        <v>698</v>
      </c>
      <c r="C10" s="319" t="s">
        <v>734</v>
      </c>
      <c r="D10" s="320">
        <v>0.2</v>
      </c>
      <c r="E10" s="321">
        <f>($E$4+E7)*D10</f>
        <v>256213.8</v>
      </c>
      <c r="F10" s="322"/>
      <c r="G10" s="316" t="s">
        <v>737</v>
      </c>
      <c r="H10" s="319" t="s">
        <v>698</v>
      </c>
      <c r="I10" s="319" t="s">
        <v>734</v>
      </c>
      <c r="J10" s="320">
        <v>0.2</v>
      </c>
      <c r="K10" s="321">
        <f>K4*J10</f>
        <v>219949.43</v>
      </c>
      <c r="M10" s="316" t="s">
        <v>737</v>
      </c>
      <c r="N10" s="319" t="s">
        <v>698</v>
      </c>
      <c r="O10" s="319" t="s">
        <v>734</v>
      </c>
      <c r="P10" s="320">
        <v>0.2</v>
      </c>
      <c r="Q10" s="321">
        <f>Q4*P10</f>
        <v>123719.33</v>
      </c>
      <c r="S10" s="316" t="s">
        <v>737</v>
      </c>
      <c r="T10" s="319" t="s">
        <v>698</v>
      </c>
      <c r="U10" s="319" t="s">
        <v>734</v>
      </c>
      <c r="V10" s="320">
        <v>0.2</v>
      </c>
      <c r="W10" s="321">
        <f>W4*V10</f>
        <v>0</v>
      </c>
      <c r="X10" s="349"/>
      <c r="Y10" s="353" t="s">
        <v>737</v>
      </c>
      <c r="Z10" s="356" t="s">
        <v>698</v>
      </c>
      <c r="AA10" s="356" t="s">
        <v>734</v>
      </c>
      <c r="AB10" s="357">
        <v>0.2</v>
      </c>
      <c r="AC10" s="358">
        <f>AC4*AB10</f>
        <v>0</v>
      </c>
      <c r="AD10" s="349"/>
      <c r="AE10" s="334" t="s">
        <v>737</v>
      </c>
      <c r="AF10" s="335" t="s">
        <v>698</v>
      </c>
      <c r="AG10" s="335" t="s">
        <v>734</v>
      </c>
      <c r="AH10" s="344">
        <v>0.2</v>
      </c>
      <c r="AI10" s="374">
        <f>AI4*AH10</f>
        <v>88024.24</v>
      </c>
      <c r="AJ10" s="349"/>
      <c r="AK10" s="334" t="s">
        <v>737</v>
      </c>
      <c r="AL10" s="335" t="s">
        <v>698</v>
      </c>
      <c r="AM10" s="335" t="s">
        <v>734</v>
      </c>
      <c r="AN10" s="344">
        <v>0.2</v>
      </c>
      <c r="AO10" s="374">
        <f>AO4*AN10</f>
        <v>35695.09</v>
      </c>
      <c r="AP10" s="384"/>
      <c r="AQ10" s="298"/>
      <c r="AR10" s="382"/>
    </row>
    <row r="11" s="297" customFormat="1" ht="15.95" customHeight="1" spans="1:44">
      <c r="A11" s="316" t="s">
        <v>738</v>
      </c>
      <c r="B11" s="319" t="s">
        <v>417</v>
      </c>
      <c r="C11" s="319" t="s">
        <v>739</v>
      </c>
      <c r="D11" s="320"/>
      <c r="E11" s="321">
        <f>SUM(E12:E18)</f>
        <v>991790.18</v>
      </c>
      <c r="F11" s="322"/>
      <c r="G11" s="316" t="s">
        <v>738</v>
      </c>
      <c r="H11" s="319" t="s">
        <v>417</v>
      </c>
      <c r="I11" s="319" t="s">
        <v>739</v>
      </c>
      <c r="J11" s="320"/>
      <c r="K11" s="321">
        <f>SUM(K12:K18)</f>
        <v>4169617.49</v>
      </c>
      <c r="M11" s="316" t="s">
        <v>738</v>
      </c>
      <c r="N11" s="319" t="s">
        <v>417</v>
      </c>
      <c r="O11" s="319" t="s">
        <v>739</v>
      </c>
      <c r="P11" s="320"/>
      <c r="Q11" s="321">
        <f>SUM(Q12:Q18)</f>
        <v>461735.79</v>
      </c>
      <c r="S11" s="316" t="s">
        <v>738</v>
      </c>
      <c r="T11" s="319" t="s">
        <v>417</v>
      </c>
      <c r="U11" s="319" t="s">
        <v>739</v>
      </c>
      <c r="V11" s="320"/>
      <c r="W11" s="321">
        <f>SUM(W12:W18)</f>
        <v>3252.38</v>
      </c>
      <c r="X11" s="349"/>
      <c r="Y11" s="353" t="s">
        <v>738</v>
      </c>
      <c r="Z11" s="356" t="s">
        <v>417</v>
      </c>
      <c r="AA11" s="356" t="s">
        <v>739</v>
      </c>
      <c r="AB11" s="357"/>
      <c r="AC11" s="358">
        <f>SUM(AC12:AC18)</f>
        <v>0</v>
      </c>
      <c r="AD11" s="349"/>
      <c r="AE11" s="334" t="s">
        <v>738</v>
      </c>
      <c r="AF11" s="335" t="s">
        <v>417</v>
      </c>
      <c r="AG11" s="335" t="s">
        <v>739</v>
      </c>
      <c r="AH11" s="344"/>
      <c r="AI11" s="374">
        <f>SUM(AI12:AI18)</f>
        <v>317464.45</v>
      </c>
      <c r="AJ11" s="349"/>
      <c r="AK11" s="334" t="s">
        <v>738</v>
      </c>
      <c r="AL11" s="335" t="s">
        <v>417</v>
      </c>
      <c r="AM11" s="335" t="s">
        <v>739</v>
      </c>
      <c r="AN11" s="344"/>
      <c r="AO11" s="374">
        <f>SUM(AO12:AO18)</f>
        <v>141018.96</v>
      </c>
      <c r="AP11" s="384"/>
      <c r="AQ11" s="298"/>
      <c r="AR11" s="382"/>
    </row>
    <row r="12" s="297" customFormat="1" ht="15.95" customHeight="1" spans="1:44">
      <c r="A12" s="316" t="s">
        <v>9</v>
      </c>
      <c r="B12" s="319" t="s">
        <v>740</v>
      </c>
      <c r="C12" s="325" t="s">
        <v>741</v>
      </c>
      <c r="D12" s="320"/>
      <c r="E12" s="321">
        <f>(E4+E7)/53*22</f>
        <v>531764.49</v>
      </c>
      <c r="F12" s="322"/>
      <c r="G12" s="316" t="s">
        <v>9</v>
      </c>
      <c r="H12" s="319" t="s">
        <v>740</v>
      </c>
      <c r="I12" s="319" t="s">
        <v>741</v>
      </c>
      <c r="J12" s="320"/>
      <c r="K12" s="321">
        <f>(K4+K7)/53*32</f>
        <v>663998.27</v>
      </c>
      <c r="M12" s="316" t="s">
        <v>9</v>
      </c>
      <c r="N12" s="319" t="s">
        <v>740</v>
      </c>
      <c r="O12" s="319" t="s">
        <v>741</v>
      </c>
      <c r="P12" s="320"/>
      <c r="Q12" s="321">
        <f>W12+AC12+AI12+AO12</f>
        <v>256775.96</v>
      </c>
      <c r="S12" s="316" t="s">
        <v>9</v>
      </c>
      <c r="T12" s="319" t="s">
        <v>740</v>
      </c>
      <c r="U12" s="319" t="s">
        <v>741</v>
      </c>
      <c r="V12" s="320"/>
      <c r="W12" s="321">
        <f>W4/53*22</f>
        <v>0</v>
      </c>
      <c r="X12" s="349"/>
      <c r="Y12" s="353" t="s">
        <v>9</v>
      </c>
      <c r="Z12" s="356" t="s">
        <v>740</v>
      </c>
      <c r="AA12" s="356" t="s">
        <v>741</v>
      </c>
      <c r="AB12" s="357"/>
      <c r="AC12" s="358">
        <f>AD13*20%+AC4/53*22</f>
        <v>0</v>
      </c>
      <c r="AD12" s="349"/>
      <c r="AE12" s="334" t="s">
        <v>9</v>
      </c>
      <c r="AF12" s="335" t="s">
        <v>740</v>
      </c>
      <c r="AG12" s="335" t="s">
        <v>741</v>
      </c>
      <c r="AH12" s="344"/>
      <c r="AI12" s="374">
        <f>AI4/53*22</f>
        <v>182691.81</v>
      </c>
      <c r="AJ12" s="349"/>
      <c r="AK12" s="334" t="s">
        <v>9</v>
      </c>
      <c r="AL12" s="335" t="s">
        <v>740</v>
      </c>
      <c r="AM12" s="335" t="s">
        <v>741</v>
      </c>
      <c r="AN12" s="344"/>
      <c r="AO12" s="374">
        <f>AO4/53*22</f>
        <v>74084.15</v>
      </c>
      <c r="AP12" s="384"/>
      <c r="AQ12" s="298"/>
      <c r="AR12" s="382"/>
    </row>
    <row r="13" s="297" customFormat="1" ht="15.95" customHeight="1" spans="1:44">
      <c r="A13" s="316" t="s">
        <v>593</v>
      </c>
      <c r="B13" s="319" t="s">
        <v>742</v>
      </c>
      <c r="C13" s="319"/>
      <c r="D13" s="320"/>
      <c r="E13" s="321">
        <f>(3854209.98+40165.34+124389.29+202705.13)*AR2</f>
        <v>422146.97</v>
      </c>
      <c r="F13" s="322"/>
      <c r="G13" s="316" t="s">
        <v>593</v>
      </c>
      <c r="H13" s="319" t="s">
        <v>742</v>
      </c>
      <c r="I13" s="319"/>
      <c r="J13" s="320"/>
      <c r="K13" s="321">
        <f>(321926.14+664011.18+4172399.74)*AR3+100850+301767+2470306+261810-48810</f>
        <v>3498589.96</v>
      </c>
      <c r="M13" s="316" t="s">
        <v>593</v>
      </c>
      <c r="N13" s="319" t="s">
        <v>742</v>
      </c>
      <c r="O13" s="319"/>
      <c r="P13" s="320"/>
      <c r="Q13" s="321">
        <f t="shared" ref="Q13:Q14" si="0">W13+AC13+AI13+AO13</f>
        <v>200976.4</v>
      </c>
      <c r="S13" s="316" t="s">
        <v>593</v>
      </c>
      <c r="T13" s="319" t="s">
        <v>742</v>
      </c>
      <c r="U13" s="319"/>
      <c r="V13" s="320"/>
      <c r="W13" s="321">
        <f>32252.32*AR2</f>
        <v>3225.23</v>
      </c>
      <c r="X13" s="349"/>
      <c r="Y13" s="353" t="s">
        <v>593</v>
      </c>
      <c r="Z13" s="356" t="s">
        <v>742</v>
      </c>
      <c r="AA13" s="356"/>
      <c r="AB13" s="357"/>
      <c r="AC13" s="359">
        <f>0*AR2</f>
        <v>0</v>
      </c>
      <c r="AD13" s="349"/>
      <c r="AE13" s="334" t="s">
        <v>593</v>
      </c>
      <c r="AF13" s="335" t="s">
        <v>742</v>
      </c>
      <c r="AG13" s="335"/>
      <c r="AH13" s="344"/>
      <c r="AI13" s="375">
        <f>(120695.9+20940.29+14901.43+6639.79+5907.27+1167435.67)*AR2</f>
        <v>133652.04</v>
      </c>
      <c r="AJ13" s="349"/>
      <c r="AK13" s="334" t="s">
        <v>593</v>
      </c>
      <c r="AL13" s="335" t="s">
        <v>742</v>
      </c>
      <c r="AM13" s="335"/>
      <c r="AN13" s="344"/>
      <c r="AO13" s="375">
        <f>(26873.76+39823.96+7125.4+567168.16)*AR2</f>
        <v>64099.13</v>
      </c>
      <c r="AP13" s="385"/>
      <c r="AQ13" s="298"/>
      <c r="AR13" s="382"/>
    </row>
    <row r="14" s="297" customFormat="1" ht="15.95" customHeight="1" spans="1:44">
      <c r="A14" s="316" t="s">
        <v>743</v>
      </c>
      <c r="B14" s="319" t="s">
        <v>744</v>
      </c>
      <c r="C14" s="319"/>
      <c r="D14" s="320"/>
      <c r="E14" s="321">
        <f>(375298.07+5115.89+3545.1+89524.95)*AR3</f>
        <v>37878.72</v>
      </c>
      <c r="F14" s="322"/>
      <c r="G14" s="316" t="s">
        <v>743</v>
      </c>
      <c r="H14" s="319" t="s">
        <v>744</v>
      </c>
      <c r="I14" s="319"/>
      <c r="J14" s="320"/>
      <c r="K14" s="321">
        <f>(3222.45+4628.44+80014.89)*AR3</f>
        <v>7029.26</v>
      </c>
      <c r="M14" s="316" t="s">
        <v>743</v>
      </c>
      <c r="N14" s="319" t="s">
        <v>744</v>
      </c>
      <c r="O14" s="319"/>
      <c r="P14" s="320"/>
      <c r="Q14" s="321">
        <f t="shared" si="0"/>
        <v>3983.43</v>
      </c>
      <c r="S14" s="316" t="s">
        <v>743</v>
      </c>
      <c r="T14" s="319" t="s">
        <v>744</v>
      </c>
      <c r="U14" s="319"/>
      <c r="V14" s="320"/>
      <c r="W14" s="321">
        <f>339.32*AR3</f>
        <v>27.15</v>
      </c>
      <c r="X14" s="349"/>
      <c r="Y14" s="353" t="s">
        <v>743</v>
      </c>
      <c r="Z14" s="356" t="s">
        <v>744</v>
      </c>
      <c r="AA14" s="356"/>
      <c r="AB14" s="357"/>
      <c r="AC14" s="358">
        <f>0*AR3</f>
        <v>0</v>
      </c>
      <c r="AD14" s="349"/>
      <c r="AE14" s="334" t="s">
        <v>743</v>
      </c>
      <c r="AF14" s="335" t="s">
        <v>744</v>
      </c>
      <c r="AG14" s="335"/>
      <c r="AH14" s="344"/>
      <c r="AI14" s="374">
        <f>(39.1+2006.79+3380.25+852.21+585.9+7143.23)*AR3</f>
        <v>1120.6</v>
      </c>
      <c r="AJ14" s="349"/>
      <c r="AK14" s="334" t="s">
        <v>743</v>
      </c>
      <c r="AL14" s="335" t="s">
        <v>744</v>
      </c>
      <c r="AM14" s="335"/>
      <c r="AN14" s="344"/>
      <c r="AO14" s="374">
        <f>(14796.38+10145.81+7055.95+3447.91)*AR3</f>
        <v>2835.68</v>
      </c>
      <c r="AP14" s="384"/>
      <c r="AQ14" s="298"/>
      <c r="AR14" s="382"/>
    </row>
    <row r="15" s="297" customFormat="1" ht="15.95" customHeight="1" spans="1:44">
      <c r="A15" s="316" t="s">
        <v>745</v>
      </c>
      <c r="B15" s="319" t="s">
        <v>746</v>
      </c>
      <c r="C15" s="319" t="s">
        <v>747</v>
      </c>
      <c r="D15" s="320"/>
      <c r="E15" s="321">
        <v>0</v>
      </c>
      <c r="F15" s="322"/>
      <c r="G15" s="316" t="s">
        <v>745</v>
      </c>
      <c r="H15" s="319" t="s">
        <v>746</v>
      </c>
      <c r="I15" s="319" t="s">
        <v>747</v>
      </c>
      <c r="J15" s="320"/>
      <c r="K15" s="321">
        <v>0</v>
      </c>
      <c r="M15" s="316" t="s">
        <v>745</v>
      </c>
      <c r="N15" s="319" t="s">
        <v>746</v>
      </c>
      <c r="O15" s="319" t="s">
        <v>747</v>
      </c>
      <c r="P15" s="320"/>
      <c r="Q15" s="321">
        <v>0</v>
      </c>
      <c r="S15" s="316" t="s">
        <v>745</v>
      </c>
      <c r="T15" s="319" t="s">
        <v>746</v>
      </c>
      <c r="U15" s="319" t="s">
        <v>747</v>
      </c>
      <c r="V15" s="320"/>
      <c r="W15" s="321">
        <v>0</v>
      </c>
      <c r="X15" s="349"/>
      <c r="Y15" s="353" t="s">
        <v>745</v>
      </c>
      <c r="Z15" s="356" t="s">
        <v>746</v>
      </c>
      <c r="AA15" s="356" t="s">
        <v>747</v>
      </c>
      <c r="AB15" s="357"/>
      <c r="AC15" s="358">
        <v>0</v>
      </c>
      <c r="AD15" s="349"/>
      <c r="AE15" s="334" t="s">
        <v>745</v>
      </c>
      <c r="AF15" s="335" t="s">
        <v>746</v>
      </c>
      <c r="AG15" s="335" t="s">
        <v>747</v>
      </c>
      <c r="AH15" s="344"/>
      <c r="AI15" s="374">
        <v>0</v>
      </c>
      <c r="AJ15" s="349"/>
      <c r="AK15" s="334" t="s">
        <v>745</v>
      </c>
      <c r="AL15" s="335" t="s">
        <v>746</v>
      </c>
      <c r="AM15" s="335" t="s">
        <v>747</v>
      </c>
      <c r="AN15" s="344"/>
      <c r="AO15" s="374">
        <v>0</v>
      </c>
      <c r="AP15" s="384"/>
      <c r="AQ15" s="298"/>
      <c r="AR15" s="382"/>
    </row>
    <row r="16" s="297" customFormat="1" ht="15.95" customHeight="1" spans="1:44">
      <c r="A16" s="316" t="s">
        <v>748</v>
      </c>
      <c r="B16" s="319" t="s">
        <v>749</v>
      </c>
      <c r="C16" s="319" t="s">
        <v>750</v>
      </c>
      <c r="D16" s="320"/>
      <c r="E16" s="321">
        <v>0</v>
      </c>
      <c r="F16" s="322"/>
      <c r="G16" s="316" t="s">
        <v>748</v>
      </c>
      <c r="H16" s="319" t="s">
        <v>749</v>
      </c>
      <c r="I16" s="319" t="s">
        <v>750</v>
      </c>
      <c r="J16" s="320"/>
      <c r="K16" s="321">
        <v>0</v>
      </c>
      <c r="M16" s="316" t="s">
        <v>748</v>
      </c>
      <c r="N16" s="319" t="s">
        <v>749</v>
      </c>
      <c r="O16" s="319" t="s">
        <v>750</v>
      </c>
      <c r="P16" s="320"/>
      <c r="Q16" s="321">
        <v>0</v>
      </c>
      <c r="S16" s="316" t="s">
        <v>748</v>
      </c>
      <c r="T16" s="319" t="s">
        <v>749</v>
      </c>
      <c r="U16" s="319" t="s">
        <v>750</v>
      </c>
      <c r="V16" s="320"/>
      <c r="W16" s="321">
        <v>0</v>
      </c>
      <c r="X16" s="349"/>
      <c r="Y16" s="353" t="s">
        <v>748</v>
      </c>
      <c r="Z16" s="356" t="s">
        <v>749</v>
      </c>
      <c r="AA16" s="356" t="s">
        <v>750</v>
      </c>
      <c r="AB16" s="357"/>
      <c r="AC16" s="358">
        <v>0</v>
      </c>
      <c r="AD16" s="360"/>
      <c r="AE16" s="334" t="s">
        <v>748</v>
      </c>
      <c r="AF16" s="335" t="s">
        <v>749</v>
      </c>
      <c r="AG16" s="335" t="s">
        <v>750</v>
      </c>
      <c r="AH16" s="344"/>
      <c r="AI16" s="374">
        <v>0</v>
      </c>
      <c r="AJ16" s="349"/>
      <c r="AK16" s="334" t="s">
        <v>748</v>
      </c>
      <c r="AL16" s="335" t="s">
        <v>749</v>
      </c>
      <c r="AM16" s="335" t="s">
        <v>750</v>
      </c>
      <c r="AN16" s="344"/>
      <c r="AO16" s="374">
        <v>0</v>
      </c>
      <c r="AP16" s="384"/>
      <c r="AQ16" s="298"/>
      <c r="AR16" s="382"/>
    </row>
    <row r="17" s="297" customFormat="1" ht="15.95" customHeight="1" spans="1:44">
      <c r="A17" s="316" t="s">
        <v>751</v>
      </c>
      <c r="B17" s="319" t="s">
        <v>752</v>
      </c>
      <c r="C17" s="319" t="s">
        <v>750</v>
      </c>
      <c r="D17" s="320"/>
      <c r="E17" s="321">
        <v>0</v>
      </c>
      <c r="F17" s="322"/>
      <c r="G17" s="316" t="s">
        <v>751</v>
      </c>
      <c r="H17" s="319" t="s">
        <v>752</v>
      </c>
      <c r="I17" s="319" t="s">
        <v>750</v>
      </c>
      <c r="J17" s="320"/>
      <c r="K17" s="321">
        <v>0</v>
      </c>
      <c r="M17" s="316" t="s">
        <v>751</v>
      </c>
      <c r="N17" s="319" t="s">
        <v>752</v>
      </c>
      <c r="O17" s="319" t="s">
        <v>750</v>
      </c>
      <c r="P17" s="320"/>
      <c r="Q17" s="321">
        <v>0</v>
      </c>
      <c r="S17" s="316" t="s">
        <v>751</v>
      </c>
      <c r="T17" s="319" t="s">
        <v>752</v>
      </c>
      <c r="U17" s="319" t="s">
        <v>750</v>
      </c>
      <c r="V17" s="320"/>
      <c r="W17" s="321">
        <v>0</v>
      </c>
      <c r="X17" s="349"/>
      <c r="Y17" s="353" t="s">
        <v>751</v>
      </c>
      <c r="Z17" s="356" t="s">
        <v>752</v>
      </c>
      <c r="AA17" s="356" t="s">
        <v>750</v>
      </c>
      <c r="AB17" s="357"/>
      <c r="AC17" s="358">
        <v>0</v>
      </c>
      <c r="AD17" s="349"/>
      <c r="AE17" s="334" t="s">
        <v>751</v>
      </c>
      <c r="AF17" s="335" t="s">
        <v>752</v>
      </c>
      <c r="AG17" s="335" t="s">
        <v>750</v>
      </c>
      <c r="AH17" s="344"/>
      <c r="AI17" s="374">
        <v>0</v>
      </c>
      <c r="AJ17" s="349"/>
      <c r="AK17" s="334" t="s">
        <v>751</v>
      </c>
      <c r="AL17" s="335" t="s">
        <v>752</v>
      </c>
      <c r="AM17" s="335" t="s">
        <v>750</v>
      </c>
      <c r="AN17" s="344"/>
      <c r="AO17" s="374">
        <v>0</v>
      </c>
      <c r="AP17" s="384"/>
      <c r="AQ17" s="298"/>
      <c r="AR17" s="382"/>
    </row>
    <row r="18" s="297" customFormat="1" ht="15.95" customHeight="1" spans="1:44">
      <c r="A18" s="316" t="s">
        <v>753</v>
      </c>
      <c r="B18" s="319" t="s">
        <v>754</v>
      </c>
      <c r="C18" s="319"/>
      <c r="D18" s="320"/>
      <c r="E18" s="321">
        <v>0</v>
      </c>
      <c r="F18" s="322"/>
      <c r="G18" s="316" t="s">
        <v>753</v>
      </c>
      <c r="H18" s="319" t="s">
        <v>754</v>
      </c>
      <c r="I18" s="319"/>
      <c r="J18" s="320"/>
      <c r="K18" s="321">
        <v>0</v>
      </c>
      <c r="M18" s="316" t="s">
        <v>753</v>
      </c>
      <c r="N18" s="319" t="s">
        <v>754</v>
      </c>
      <c r="O18" s="319"/>
      <c r="P18" s="320"/>
      <c r="Q18" s="321">
        <v>0</v>
      </c>
      <c r="S18" s="316" t="s">
        <v>753</v>
      </c>
      <c r="T18" s="319" t="s">
        <v>754</v>
      </c>
      <c r="U18" s="319"/>
      <c r="V18" s="320"/>
      <c r="W18" s="321">
        <v>0</v>
      </c>
      <c r="X18" s="349"/>
      <c r="Y18" s="353" t="s">
        <v>753</v>
      </c>
      <c r="Z18" s="356" t="s">
        <v>754</v>
      </c>
      <c r="AA18" s="356"/>
      <c r="AB18" s="357"/>
      <c r="AC18" s="358">
        <v>0</v>
      </c>
      <c r="AD18" s="349"/>
      <c r="AE18" s="334" t="s">
        <v>753</v>
      </c>
      <c r="AF18" s="335" t="s">
        <v>754</v>
      </c>
      <c r="AG18" s="335"/>
      <c r="AH18" s="344"/>
      <c r="AI18" s="374">
        <v>0</v>
      </c>
      <c r="AJ18" s="349"/>
      <c r="AK18" s="334" t="s">
        <v>753</v>
      </c>
      <c r="AL18" s="335" t="s">
        <v>754</v>
      </c>
      <c r="AM18" s="335"/>
      <c r="AN18" s="344"/>
      <c r="AO18" s="374">
        <v>0</v>
      </c>
      <c r="AP18" s="384"/>
      <c r="AQ18" s="298"/>
      <c r="AR18" s="382"/>
    </row>
    <row r="19" s="297" customFormat="1" ht="15.95" customHeight="1" spans="1:44">
      <c r="A19" s="316" t="s">
        <v>755</v>
      </c>
      <c r="B19" s="319" t="s">
        <v>756</v>
      </c>
      <c r="C19" s="319" t="s">
        <v>757</v>
      </c>
      <c r="D19" s="320"/>
      <c r="E19" s="321">
        <f>SUM(E20+E24)</f>
        <v>263591.59</v>
      </c>
      <c r="F19" s="322"/>
      <c r="G19" s="316" t="s">
        <v>755</v>
      </c>
      <c r="H19" s="319" t="s">
        <v>756</v>
      </c>
      <c r="I19" s="319" t="s">
        <v>757</v>
      </c>
      <c r="J19" s="320"/>
      <c r="K19" s="321">
        <f>SUM(K20:K24)</f>
        <v>299014.92</v>
      </c>
      <c r="M19" s="316" t="s">
        <v>755</v>
      </c>
      <c r="N19" s="319" t="s">
        <v>756</v>
      </c>
      <c r="O19" s="319" t="s">
        <v>757</v>
      </c>
      <c r="P19" s="320"/>
      <c r="Q19" s="321">
        <f>SUM(Q20:Q24)</f>
        <v>76528.42</v>
      </c>
      <c r="S19" s="316" t="s">
        <v>755</v>
      </c>
      <c r="T19" s="319" t="s">
        <v>756</v>
      </c>
      <c r="U19" s="319" t="s">
        <v>757</v>
      </c>
      <c r="V19" s="320"/>
      <c r="W19" s="321">
        <f>SUM(W20:W24)</f>
        <v>56.27</v>
      </c>
      <c r="X19" s="349"/>
      <c r="Y19" s="353" t="s">
        <v>755</v>
      </c>
      <c r="Z19" s="356" t="s">
        <v>756</v>
      </c>
      <c r="AA19" s="356" t="s">
        <v>757</v>
      </c>
      <c r="AB19" s="357"/>
      <c r="AC19" s="358">
        <f>SUM(AC20:AC24)</f>
        <v>0</v>
      </c>
      <c r="AD19" s="349"/>
      <c r="AE19" s="334" t="s">
        <v>755</v>
      </c>
      <c r="AF19" s="335" t="s">
        <v>756</v>
      </c>
      <c r="AG19" s="335" t="s">
        <v>757</v>
      </c>
      <c r="AH19" s="344"/>
      <c r="AI19" s="374">
        <f>SUM(AI20:AI24)</f>
        <v>52824.15</v>
      </c>
      <c r="AJ19" s="349"/>
      <c r="AK19" s="334" t="s">
        <v>755</v>
      </c>
      <c r="AL19" s="335" t="s">
        <v>756</v>
      </c>
      <c r="AM19" s="335" t="s">
        <v>757</v>
      </c>
      <c r="AN19" s="344"/>
      <c r="AO19" s="374">
        <f>SUM(AO20:AO24)</f>
        <v>23648.01</v>
      </c>
      <c r="AP19" s="384"/>
      <c r="AQ19" s="298"/>
      <c r="AR19" s="382"/>
    </row>
    <row r="20" s="297" customFormat="1" ht="15.95" customHeight="1" spans="1:44">
      <c r="A20" s="316" t="s">
        <v>758</v>
      </c>
      <c r="B20" s="319" t="s">
        <v>759</v>
      </c>
      <c r="C20" s="319" t="s">
        <v>760</v>
      </c>
      <c r="D20" s="320">
        <v>0.0217</v>
      </c>
      <c r="E20" s="326">
        <f>($E$3+$E$5+$E$9+$E$10+$E$11)*D20</f>
        <v>217032.47</v>
      </c>
      <c r="F20" s="322"/>
      <c r="G20" s="316" t="s">
        <v>758</v>
      </c>
      <c r="H20" s="319" t="s">
        <v>759</v>
      </c>
      <c r="I20" s="319" t="s">
        <v>760</v>
      </c>
      <c r="J20" s="320">
        <v>0.0217</v>
      </c>
      <c r="K20" s="321">
        <f>(K3+K5+K9+K10+K11)*J20</f>
        <v>239437.08</v>
      </c>
      <c r="M20" s="316" t="s">
        <v>758</v>
      </c>
      <c r="N20" s="319" t="s">
        <v>759</v>
      </c>
      <c r="O20" s="319" t="s">
        <v>760</v>
      </c>
      <c r="P20" s="320">
        <v>0.0173</v>
      </c>
      <c r="Q20" s="326">
        <f>($Q$3+$Q$5+$Q$9+$Q$10+$Q$11)*P20</f>
        <v>64179.53</v>
      </c>
      <c r="S20" s="316" t="s">
        <v>758</v>
      </c>
      <c r="T20" s="319" t="s">
        <v>759</v>
      </c>
      <c r="U20" s="319" t="s">
        <v>760</v>
      </c>
      <c r="V20" s="320">
        <v>0.0173</v>
      </c>
      <c r="W20" s="326">
        <f>(W3+W5+W9+W10+W11)*V20</f>
        <v>56.27</v>
      </c>
      <c r="X20" s="350"/>
      <c r="Y20" s="353" t="s">
        <v>758</v>
      </c>
      <c r="Z20" s="356" t="s">
        <v>759</v>
      </c>
      <c r="AA20" s="356" t="s">
        <v>760</v>
      </c>
      <c r="AB20" s="357">
        <v>0.0173</v>
      </c>
      <c r="AC20" s="361">
        <f>(AC3+AC5+AC9+AC10+AC11)*AB20</f>
        <v>0</v>
      </c>
      <c r="AD20" s="350"/>
      <c r="AE20" s="334" t="s">
        <v>758</v>
      </c>
      <c r="AF20" s="335" t="s">
        <v>759</v>
      </c>
      <c r="AG20" s="335" t="s">
        <v>760</v>
      </c>
      <c r="AH20" s="344">
        <v>0.0173</v>
      </c>
      <c r="AI20" s="376">
        <f>(AI3+AI5+AI9+AI10+AI11)*AH20</f>
        <v>44323.99</v>
      </c>
      <c r="AJ20" s="350"/>
      <c r="AK20" s="334" t="s">
        <v>758</v>
      </c>
      <c r="AL20" s="335" t="s">
        <v>759</v>
      </c>
      <c r="AM20" s="335" t="s">
        <v>760</v>
      </c>
      <c r="AN20" s="344">
        <v>0.0173</v>
      </c>
      <c r="AO20" s="376">
        <f>(AO3+AO5+AO9+AO10+AO11)*AN20</f>
        <v>19799.28</v>
      </c>
      <c r="AP20" s="386"/>
      <c r="AQ20" s="298"/>
      <c r="AR20" s="382"/>
    </row>
    <row r="21" s="297" customFormat="1" ht="15.95" customHeight="1" spans="1:44">
      <c r="A21" s="316" t="s">
        <v>761</v>
      </c>
      <c r="B21" s="319" t="s">
        <v>762</v>
      </c>
      <c r="C21" s="319" t="s">
        <v>760</v>
      </c>
      <c r="D21" s="320"/>
      <c r="E21" s="327"/>
      <c r="F21" s="322"/>
      <c r="G21" s="316" t="s">
        <v>761</v>
      </c>
      <c r="H21" s="319" t="s">
        <v>762</v>
      </c>
      <c r="I21" s="319" t="s">
        <v>760</v>
      </c>
      <c r="J21" s="320"/>
      <c r="K21" s="321">
        <f>($K$3+$K$5+$K$9+$K$10+$K$11)*J21</f>
        <v>0</v>
      </c>
      <c r="M21" s="316" t="s">
        <v>761</v>
      </c>
      <c r="N21" s="319" t="s">
        <v>762</v>
      </c>
      <c r="O21" s="319" t="s">
        <v>760</v>
      </c>
      <c r="P21" s="320"/>
      <c r="Q21" s="327"/>
      <c r="S21" s="316" t="s">
        <v>761</v>
      </c>
      <c r="T21" s="319" t="s">
        <v>762</v>
      </c>
      <c r="U21" s="319" t="s">
        <v>760</v>
      </c>
      <c r="V21" s="320"/>
      <c r="W21" s="327"/>
      <c r="X21" s="350"/>
      <c r="Y21" s="353" t="s">
        <v>761</v>
      </c>
      <c r="Z21" s="356" t="s">
        <v>762</v>
      </c>
      <c r="AA21" s="356" t="s">
        <v>760</v>
      </c>
      <c r="AB21" s="357"/>
      <c r="AC21" s="362"/>
      <c r="AD21" s="350"/>
      <c r="AE21" s="334" t="s">
        <v>761</v>
      </c>
      <c r="AF21" s="335" t="s">
        <v>762</v>
      </c>
      <c r="AG21" s="335" t="s">
        <v>760</v>
      </c>
      <c r="AH21" s="344"/>
      <c r="AI21" s="377"/>
      <c r="AJ21" s="350"/>
      <c r="AK21" s="334" t="s">
        <v>761</v>
      </c>
      <c r="AL21" s="335" t="s">
        <v>762</v>
      </c>
      <c r="AM21" s="335" t="s">
        <v>760</v>
      </c>
      <c r="AN21" s="344"/>
      <c r="AO21" s="377"/>
      <c r="AP21" s="386"/>
      <c r="AQ21" s="298"/>
      <c r="AR21" s="382"/>
    </row>
    <row r="22" s="297" customFormat="1" ht="15.95" customHeight="1" spans="1:44">
      <c r="A22" s="316" t="s">
        <v>763</v>
      </c>
      <c r="B22" s="319" t="s">
        <v>764</v>
      </c>
      <c r="C22" s="319" t="s">
        <v>760</v>
      </c>
      <c r="D22" s="320"/>
      <c r="E22" s="327"/>
      <c r="F22" s="322"/>
      <c r="G22" s="316" t="s">
        <v>763</v>
      </c>
      <c r="H22" s="319" t="s">
        <v>764</v>
      </c>
      <c r="I22" s="319" t="s">
        <v>760</v>
      </c>
      <c r="J22" s="320"/>
      <c r="K22" s="321">
        <f>($K$3+$K$5+$K$9+$K$10+$K$11)*J22</f>
        <v>0</v>
      </c>
      <c r="M22" s="316" t="s">
        <v>763</v>
      </c>
      <c r="N22" s="319" t="s">
        <v>764</v>
      </c>
      <c r="O22" s="319" t="s">
        <v>760</v>
      </c>
      <c r="P22" s="320"/>
      <c r="Q22" s="327"/>
      <c r="S22" s="316" t="s">
        <v>763</v>
      </c>
      <c r="T22" s="319" t="s">
        <v>764</v>
      </c>
      <c r="U22" s="319" t="s">
        <v>760</v>
      </c>
      <c r="V22" s="320"/>
      <c r="W22" s="327"/>
      <c r="X22" s="350"/>
      <c r="Y22" s="353" t="s">
        <v>763</v>
      </c>
      <c r="Z22" s="356" t="s">
        <v>764</v>
      </c>
      <c r="AA22" s="356" t="s">
        <v>760</v>
      </c>
      <c r="AB22" s="357"/>
      <c r="AC22" s="362"/>
      <c r="AD22" s="350"/>
      <c r="AE22" s="334" t="s">
        <v>763</v>
      </c>
      <c r="AF22" s="335" t="s">
        <v>764</v>
      </c>
      <c r="AG22" s="335" t="s">
        <v>760</v>
      </c>
      <c r="AH22" s="344"/>
      <c r="AI22" s="377"/>
      <c r="AJ22" s="350"/>
      <c r="AK22" s="334" t="s">
        <v>763</v>
      </c>
      <c r="AL22" s="335" t="s">
        <v>764</v>
      </c>
      <c r="AM22" s="335" t="s">
        <v>760</v>
      </c>
      <c r="AN22" s="344"/>
      <c r="AO22" s="377"/>
      <c r="AP22" s="386"/>
      <c r="AQ22" s="298"/>
      <c r="AR22" s="382"/>
    </row>
    <row r="23" s="297" customFormat="1" ht="15.95" customHeight="1" spans="1:44">
      <c r="A23" s="316" t="s">
        <v>765</v>
      </c>
      <c r="B23" s="319" t="s">
        <v>766</v>
      </c>
      <c r="C23" s="319" t="s">
        <v>760</v>
      </c>
      <c r="D23" s="320"/>
      <c r="E23" s="328"/>
      <c r="F23" s="322"/>
      <c r="G23" s="316" t="s">
        <v>765</v>
      </c>
      <c r="H23" s="319" t="s">
        <v>766</v>
      </c>
      <c r="I23" s="319" t="s">
        <v>760</v>
      </c>
      <c r="J23" s="320"/>
      <c r="K23" s="321">
        <f>($K$3+$K$5+$K$9+$K$10+$K$11)*J23</f>
        <v>0</v>
      </c>
      <c r="M23" s="316" t="s">
        <v>765</v>
      </c>
      <c r="N23" s="319" t="s">
        <v>766</v>
      </c>
      <c r="O23" s="319" t="s">
        <v>760</v>
      </c>
      <c r="P23" s="320"/>
      <c r="Q23" s="328"/>
      <c r="S23" s="316" t="s">
        <v>765</v>
      </c>
      <c r="T23" s="319" t="s">
        <v>766</v>
      </c>
      <c r="U23" s="319" t="s">
        <v>760</v>
      </c>
      <c r="V23" s="320"/>
      <c r="W23" s="328"/>
      <c r="X23" s="350"/>
      <c r="Y23" s="353" t="s">
        <v>765</v>
      </c>
      <c r="Z23" s="356" t="s">
        <v>766</v>
      </c>
      <c r="AA23" s="356" t="s">
        <v>760</v>
      </c>
      <c r="AB23" s="357"/>
      <c r="AC23" s="363"/>
      <c r="AD23" s="350"/>
      <c r="AE23" s="334" t="s">
        <v>765</v>
      </c>
      <c r="AF23" s="335" t="s">
        <v>766</v>
      </c>
      <c r="AG23" s="335" t="s">
        <v>760</v>
      </c>
      <c r="AH23" s="344"/>
      <c r="AI23" s="378"/>
      <c r="AJ23" s="350"/>
      <c r="AK23" s="334" t="s">
        <v>765</v>
      </c>
      <c r="AL23" s="335" t="s">
        <v>766</v>
      </c>
      <c r="AM23" s="335" t="s">
        <v>760</v>
      </c>
      <c r="AN23" s="344"/>
      <c r="AO23" s="378"/>
      <c r="AP23" s="386"/>
      <c r="AQ23" s="298"/>
      <c r="AR23" s="382"/>
    </row>
    <row r="24" s="297" customFormat="1" ht="15.95" customHeight="1" spans="1:44">
      <c r="A24" s="316" t="s">
        <v>767</v>
      </c>
      <c r="B24" s="319" t="s">
        <v>768</v>
      </c>
      <c r="C24" s="319" t="s">
        <v>769</v>
      </c>
      <c r="D24" s="320"/>
      <c r="E24" s="321">
        <f>1699.61*(1820.3+919.1)/100</f>
        <v>46559.12</v>
      </c>
      <c r="F24" s="322"/>
      <c r="G24" s="316" t="s">
        <v>767</v>
      </c>
      <c r="H24" s="319" t="s">
        <v>768</v>
      </c>
      <c r="I24" s="319" t="s">
        <v>769</v>
      </c>
      <c r="J24" s="320"/>
      <c r="K24" s="321">
        <v>59577.84</v>
      </c>
      <c r="M24" s="316" t="s">
        <v>767</v>
      </c>
      <c r="N24" s="319" t="s">
        <v>768</v>
      </c>
      <c r="O24" s="319" t="s">
        <v>769</v>
      </c>
      <c r="P24" s="320"/>
      <c r="Q24" s="321">
        <f>W24+AC24+AI24+AO24</f>
        <v>12348.89</v>
      </c>
      <c r="S24" s="316" t="s">
        <v>767</v>
      </c>
      <c r="T24" s="319" t="s">
        <v>768</v>
      </c>
      <c r="U24" s="319" t="s">
        <v>769</v>
      </c>
      <c r="V24" s="320"/>
      <c r="W24" s="321"/>
      <c r="X24" s="349"/>
      <c r="Y24" s="353" t="s">
        <v>767</v>
      </c>
      <c r="Z24" s="356" t="s">
        <v>768</v>
      </c>
      <c r="AA24" s="356" t="s">
        <v>769</v>
      </c>
      <c r="AB24" s="357"/>
      <c r="AC24" s="358"/>
      <c r="AD24" s="349"/>
      <c r="AE24" s="334" t="s">
        <v>767</v>
      </c>
      <c r="AF24" s="335" t="s">
        <v>768</v>
      </c>
      <c r="AG24" s="335" t="s">
        <v>769</v>
      </c>
      <c r="AH24" s="344"/>
      <c r="AI24" s="374">
        <v>8500.16</v>
      </c>
      <c r="AJ24" s="349"/>
      <c r="AK24" s="334" t="s">
        <v>767</v>
      </c>
      <c r="AL24" s="335" t="s">
        <v>768</v>
      </c>
      <c r="AM24" s="335" t="s">
        <v>769</v>
      </c>
      <c r="AN24" s="344"/>
      <c r="AO24" s="374">
        <v>3848.73</v>
      </c>
      <c r="AP24" s="384"/>
      <c r="AQ24" s="298"/>
      <c r="AR24" s="382"/>
    </row>
    <row r="25" s="297" customFormat="1" ht="15.95" customHeight="1" spans="1:44">
      <c r="A25" s="316" t="s">
        <v>770</v>
      </c>
      <c r="B25" s="319" t="s">
        <v>771</v>
      </c>
      <c r="C25" s="319" t="s">
        <v>772</v>
      </c>
      <c r="D25" s="320"/>
      <c r="E25" s="321">
        <f>SUM(E26:E32)</f>
        <v>425063.59</v>
      </c>
      <c r="F25" s="322"/>
      <c r="G25" s="316" t="s">
        <v>770</v>
      </c>
      <c r="H25" s="319" t="s">
        <v>771</v>
      </c>
      <c r="I25" s="319" t="s">
        <v>772</v>
      </c>
      <c r="J25" s="320"/>
      <c r="K25" s="321">
        <f>SUM(K26:K32)</f>
        <v>468943.58</v>
      </c>
      <c r="M25" s="316" t="s">
        <v>770</v>
      </c>
      <c r="N25" s="319" t="s">
        <v>771</v>
      </c>
      <c r="O25" s="319" t="s">
        <v>772</v>
      </c>
      <c r="P25" s="320"/>
      <c r="Q25" s="321">
        <f>SUM(Q26:Q32)</f>
        <v>157666.49</v>
      </c>
      <c r="S25" s="316" t="s">
        <v>770</v>
      </c>
      <c r="T25" s="319" t="s">
        <v>771</v>
      </c>
      <c r="U25" s="319" t="s">
        <v>772</v>
      </c>
      <c r="V25" s="320"/>
      <c r="W25" s="321">
        <f>SUM(W26:W32)</f>
        <v>138.24</v>
      </c>
      <c r="X25" s="349"/>
      <c r="Y25" s="353" t="s">
        <v>770</v>
      </c>
      <c r="Z25" s="356" t="s">
        <v>771</v>
      </c>
      <c r="AA25" s="356" t="s">
        <v>772</v>
      </c>
      <c r="AB25" s="357"/>
      <c r="AC25" s="358">
        <f>SUM(AC26:AC32)</f>
        <v>0</v>
      </c>
      <c r="AD25" s="349"/>
      <c r="AE25" s="334" t="s">
        <v>770</v>
      </c>
      <c r="AF25" s="335" t="s">
        <v>771</v>
      </c>
      <c r="AG25" s="335" t="s">
        <v>772</v>
      </c>
      <c r="AH25" s="344"/>
      <c r="AI25" s="374">
        <f>SUM(AI26:AI32)</f>
        <v>108888.42</v>
      </c>
      <c r="AJ25" s="349"/>
      <c r="AK25" s="334" t="s">
        <v>770</v>
      </c>
      <c r="AL25" s="335" t="s">
        <v>771</v>
      </c>
      <c r="AM25" s="335" t="s">
        <v>772</v>
      </c>
      <c r="AN25" s="344"/>
      <c r="AO25" s="374">
        <f>SUM(AO26:AO32)</f>
        <v>48639.83</v>
      </c>
      <c r="AP25" s="384"/>
      <c r="AQ25" s="298"/>
      <c r="AR25" s="382"/>
    </row>
    <row r="26" s="297" customFormat="1" ht="15.95" customHeight="1" spans="1:44">
      <c r="A26" s="316" t="s">
        <v>773</v>
      </c>
      <c r="B26" s="319" t="s">
        <v>774</v>
      </c>
      <c r="C26" s="319" t="s">
        <v>775</v>
      </c>
      <c r="D26" s="320">
        <v>0.0286</v>
      </c>
      <c r="E26" s="321">
        <f t="shared" ref="E26:E32" si="1">($E$3+$E$5+$E$9+$E$10+$E$11)*D26</f>
        <v>286042.8</v>
      </c>
      <c r="F26" s="322"/>
      <c r="G26" s="316" t="s">
        <v>773</v>
      </c>
      <c r="H26" s="319" t="s">
        <v>774</v>
      </c>
      <c r="I26" s="319" t="s">
        <v>775</v>
      </c>
      <c r="J26" s="320">
        <v>0.0286</v>
      </c>
      <c r="K26" s="321">
        <f t="shared" ref="K26:K32" si="2">($K$3+$K$5+$K$9+$K$10+$K$11)*J26</f>
        <v>315571.45</v>
      </c>
      <c r="M26" s="316" t="s">
        <v>773</v>
      </c>
      <c r="N26" s="319" t="s">
        <v>774</v>
      </c>
      <c r="O26" s="319" t="s">
        <v>775</v>
      </c>
      <c r="P26" s="320">
        <v>0.0286</v>
      </c>
      <c r="Q26" s="321">
        <f t="shared" ref="Q26:Q32" si="3">($Q$3+$Q$5+$Q$9+$Q$10+$Q$11)*P26</f>
        <v>106100.27</v>
      </c>
      <c r="S26" s="316" t="s">
        <v>773</v>
      </c>
      <c r="T26" s="319" t="s">
        <v>774</v>
      </c>
      <c r="U26" s="319" t="s">
        <v>775</v>
      </c>
      <c r="V26" s="320">
        <v>0.0286</v>
      </c>
      <c r="W26" s="321">
        <f>(W3+W5+W9+W10+W11)*V26</f>
        <v>93.02</v>
      </c>
      <c r="X26" s="349"/>
      <c r="Y26" s="353" t="s">
        <v>773</v>
      </c>
      <c r="Z26" s="356" t="s">
        <v>774</v>
      </c>
      <c r="AA26" s="356" t="s">
        <v>775</v>
      </c>
      <c r="AB26" s="357">
        <v>0.0286</v>
      </c>
      <c r="AC26" s="358">
        <f>(AC3+AC5+AC9+AC10+AC11)*AB26</f>
        <v>0</v>
      </c>
      <c r="AD26" s="349"/>
      <c r="AE26" s="334" t="s">
        <v>773</v>
      </c>
      <c r="AF26" s="335" t="s">
        <v>774</v>
      </c>
      <c r="AG26" s="335" t="s">
        <v>775</v>
      </c>
      <c r="AH26" s="344">
        <v>0.0286</v>
      </c>
      <c r="AI26" s="374">
        <f>(AI3+AI5+AI9+AI10+AI11)*AH26</f>
        <v>73275.5</v>
      </c>
      <c r="AJ26" s="349"/>
      <c r="AK26" s="334" t="s">
        <v>773</v>
      </c>
      <c r="AL26" s="335" t="s">
        <v>774</v>
      </c>
      <c r="AM26" s="335" t="s">
        <v>775</v>
      </c>
      <c r="AN26" s="344">
        <v>0.0286</v>
      </c>
      <c r="AO26" s="374">
        <f>(AO3+AO5+AO9+AO10+AO11)*AN26</f>
        <v>32731.75</v>
      </c>
      <c r="AP26" s="384"/>
      <c r="AQ26" s="298"/>
      <c r="AR26" s="382"/>
    </row>
    <row r="27" s="297" customFormat="1" ht="15.95" customHeight="1" spans="1:44">
      <c r="A27" s="316" t="s">
        <v>776</v>
      </c>
      <c r="B27" s="319" t="s">
        <v>777</v>
      </c>
      <c r="C27" s="319" t="s">
        <v>778</v>
      </c>
      <c r="D27" s="320">
        <v>0.0045</v>
      </c>
      <c r="E27" s="321">
        <f t="shared" si="1"/>
        <v>45006.73</v>
      </c>
      <c r="F27" s="322"/>
      <c r="G27" s="316" t="s">
        <v>776</v>
      </c>
      <c r="H27" s="319" t="s">
        <v>777</v>
      </c>
      <c r="I27" s="319" t="s">
        <v>778</v>
      </c>
      <c r="J27" s="320">
        <v>0.0045</v>
      </c>
      <c r="K27" s="321">
        <f t="shared" si="2"/>
        <v>49652.85</v>
      </c>
      <c r="M27" s="316" t="s">
        <v>776</v>
      </c>
      <c r="N27" s="319" t="s">
        <v>777</v>
      </c>
      <c r="O27" s="319" t="s">
        <v>778</v>
      </c>
      <c r="P27" s="320">
        <v>0.0045</v>
      </c>
      <c r="Q27" s="321">
        <f t="shared" si="3"/>
        <v>16694.1</v>
      </c>
      <c r="S27" s="316" t="s">
        <v>776</v>
      </c>
      <c r="T27" s="319" t="s">
        <v>777</v>
      </c>
      <c r="U27" s="319" t="s">
        <v>778</v>
      </c>
      <c r="V27" s="320">
        <v>0.0045</v>
      </c>
      <c r="W27" s="321">
        <f>(W3+W5+W9+W10+W11)*V27</f>
        <v>14.64</v>
      </c>
      <c r="X27" s="349"/>
      <c r="Y27" s="353" t="s">
        <v>776</v>
      </c>
      <c r="Z27" s="356" t="s">
        <v>777</v>
      </c>
      <c r="AA27" s="356" t="s">
        <v>778</v>
      </c>
      <c r="AB27" s="357">
        <v>0.0045</v>
      </c>
      <c r="AC27" s="358">
        <f>(AC3+AC5+AC9+AC10+AC11)*AB27</f>
        <v>0</v>
      </c>
      <c r="AD27" s="349"/>
      <c r="AE27" s="334" t="s">
        <v>776</v>
      </c>
      <c r="AF27" s="335" t="s">
        <v>777</v>
      </c>
      <c r="AG27" s="335" t="s">
        <v>778</v>
      </c>
      <c r="AH27" s="344">
        <v>0.0045</v>
      </c>
      <c r="AI27" s="374">
        <f>(AI3+AI5+AI9+AI10+AI11)*AH27</f>
        <v>11529.36</v>
      </c>
      <c r="AJ27" s="349"/>
      <c r="AK27" s="334" t="s">
        <v>776</v>
      </c>
      <c r="AL27" s="335" t="s">
        <v>777</v>
      </c>
      <c r="AM27" s="335" t="s">
        <v>778</v>
      </c>
      <c r="AN27" s="344">
        <v>0.0045</v>
      </c>
      <c r="AO27" s="374">
        <f>(AO3+AO5+AO9+AO10+AO11)*AN27</f>
        <v>5150.1</v>
      </c>
      <c r="AP27" s="384"/>
      <c r="AQ27" s="298"/>
      <c r="AR27" s="382"/>
    </row>
    <row r="28" s="297" customFormat="1" ht="15.95" customHeight="1" spans="1:44">
      <c r="A28" s="316" t="s">
        <v>779</v>
      </c>
      <c r="B28" s="319" t="s">
        <v>780</v>
      </c>
      <c r="C28" s="319" t="s">
        <v>781</v>
      </c>
      <c r="D28" s="320">
        <v>0.0015</v>
      </c>
      <c r="E28" s="321">
        <f t="shared" si="1"/>
        <v>15002.24</v>
      </c>
      <c r="F28" s="322"/>
      <c r="G28" s="316" t="s">
        <v>779</v>
      </c>
      <c r="H28" s="319" t="s">
        <v>780</v>
      </c>
      <c r="I28" s="319" t="s">
        <v>781</v>
      </c>
      <c r="J28" s="320">
        <v>0.0015</v>
      </c>
      <c r="K28" s="321">
        <f t="shared" si="2"/>
        <v>16550.95</v>
      </c>
      <c r="M28" s="316" t="s">
        <v>779</v>
      </c>
      <c r="N28" s="319" t="s">
        <v>780</v>
      </c>
      <c r="O28" s="319" t="s">
        <v>781</v>
      </c>
      <c r="P28" s="320">
        <v>0.0015</v>
      </c>
      <c r="Q28" s="321">
        <f t="shared" si="3"/>
        <v>5564.7</v>
      </c>
      <c r="S28" s="316" t="s">
        <v>779</v>
      </c>
      <c r="T28" s="319" t="s">
        <v>780</v>
      </c>
      <c r="U28" s="319" t="s">
        <v>781</v>
      </c>
      <c r="V28" s="320">
        <v>0.0015</v>
      </c>
      <c r="W28" s="321">
        <f>(W3+W5+W9+W10+W11)*V28</f>
        <v>4.88</v>
      </c>
      <c r="X28" s="349"/>
      <c r="Y28" s="353" t="s">
        <v>779</v>
      </c>
      <c r="Z28" s="356" t="s">
        <v>780</v>
      </c>
      <c r="AA28" s="356" t="s">
        <v>781</v>
      </c>
      <c r="AB28" s="357">
        <v>0.0015</v>
      </c>
      <c r="AC28" s="358">
        <f>(AC3+AC5+AC9+AC10+AC11)*AB28</f>
        <v>0</v>
      </c>
      <c r="AD28" s="349"/>
      <c r="AE28" s="334" t="s">
        <v>779</v>
      </c>
      <c r="AF28" s="335" t="s">
        <v>780</v>
      </c>
      <c r="AG28" s="335" t="s">
        <v>781</v>
      </c>
      <c r="AH28" s="344">
        <v>0.0015</v>
      </c>
      <c r="AI28" s="374">
        <f>(AI3+AI5+AI9+AI10+AI11)*AH28</f>
        <v>3843.12</v>
      </c>
      <c r="AJ28" s="349"/>
      <c r="AK28" s="334" t="s">
        <v>779</v>
      </c>
      <c r="AL28" s="335" t="s">
        <v>780</v>
      </c>
      <c r="AM28" s="335" t="s">
        <v>781</v>
      </c>
      <c r="AN28" s="344">
        <v>0.0015</v>
      </c>
      <c r="AO28" s="374">
        <f>(AO3+AO5+AO9+AO10+AO11)*AN28</f>
        <v>1716.7</v>
      </c>
      <c r="AP28" s="384"/>
      <c r="AQ28" s="298"/>
      <c r="AR28" s="382"/>
    </row>
    <row r="29" s="297" customFormat="1" ht="15.95" customHeight="1" spans="1:44">
      <c r="A29" s="316" t="s">
        <v>782</v>
      </c>
      <c r="B29" s="319" t="s">
        <v>783</v>
      </c>
      <c r="C29" s="319" t="s">
        <v>784</v>
      </c>
      <c r="D29" s="320">
        <v>0.0017</v>
      </c>
      <c r="E29" s="321">
        <f t="shared" si="1"/>
        <v>17002.54</v>
      </c>
      <c r="F29" s="322"/>
      <c r="G29" s="316" t="s">
        <v>782</v>
      </c>
      <c r="H29" s="319" t="s">
        <v>783</v>
      </c>
      <c r="I29" s="319" t="s">
        <v>784</v>
      </c>
      <c r="J29" s="320">
        <v>0.0017</v>
      </c>
      <c r="K29" s="321">
        <f t="shared" si="2"/>
        <v>18757.74</v>
      </c>
      <c r="M29" s="316" t="s">
        <v>782</v>
      </c>
      <c r="N29" s="319" t="s">
        <v>783</v>
      </c>
      <c r="O29" s="319" t="s">
        <v>784</v>
      </c>
      <c r="P29" s="320">
        <v>0.0017</v>
      </c>
      <c r="Q29" s="321">
        <f t="shared" si="3"/>
        <v>6306.66</v>
      </c>
      <c r="S29" s="316" t="s">
        <v>782</v>
      </c>
      <c r="T29" s="319" t="s">
        <v>783</v>
      </c>
      <c r="U29" s="319" t="s">
        <v>784</v>
      </c>
      <c r="V29" s="320">
        <v>0.0017</v>
      </c>
      <c r="W29" s="321">
        <f>(W3+W5+W9+W10+W11)*V29</f>
        <v>5.53</v>
      </c>
      <c r="X29" s="349"/>
      <c r="Y29" s="353" t="s">
        <v>782</v>
      </c>
      <c r="Z29" s="356" t="s">
        <v>783</v>
      </c>
      <c r="AA29" s="356" t="s">
        <v>784</v>
      </c>
      <c r="AB29" s="357">
        <v>0.0017</v>
      </c>
      <c r="AC29" s="358">
        <f>(AC3+AC5+AC9+AC10+AC11)*AB29</f>
        <v>0</v>
      </c>
      <c r="AD29" s="349"/>
      <c r="AE29" s="334" t="s">
        <v>782</v>
      </c>
      <c r="AF29" s="335" t="s">
        <v>783</v>
      </c>
      <c r="AG29" s="335" t="s">
        <v>784</v>
      </c>
      <c r="AH29" s="344">
        <v>0.0017</v>
      </c>
      <c r="AI29" s="374">
        <f>(AI3+AI5+AI9+AI10+AI11)*AH29</f>
        <v>4355.54</v>
      </c>
      <c r="AJ29" s="349"/>
      <c r="AK29" s="334" t="s">
        <v>782</v>
      </c>
      <c r="AL29" s="335" t="s">
        <v>783</v>
      </c>
      <c r="AM29" s="335" t="s">
        <v>784</v>
      </c>
      <c r="AN29" s="344">
        <v>0.0017</v>
      </c>
      <c r="AO29" s="374">
        <f>(AO3+AO5+AO9+AO10+AO11)*AN29</f>
        <v>1945.59</v>
      </c>
      <c r="AP29" s="384"/>
      <c r="AQ29" s="298"/>
      <c r="AR29" s="382"/>
    </row>
    <row r="30" s="297" customFormat="1" ht="15.95" customHeight="1" spans="1:44">
      <c r="A30" s="316" t="s">
        <v>785</v>
      </c>
      <c r="B30" s="319" t="s">
        <v>786</v>
      </c>
      <c r="C30" s="319" t="s">
        <v>787</v>
      </c>
      <c r="D30" s="320">
        <v>0.0009</v>
      </c>
      <c r="E30" s="321">
        <f t="shared" si="1"/>
        <v>9001.35</v>
      </c>
      <c r="F30" s="322"/>
      <c r="G30" s="316" t="s">
        <v>785</v>
      </c>
      <c r="H30" s="319" t="s">
        <v>786</v>
      </c>
      <c r="I30" s="319" t="s">
        <v>787</v>
      </c>
      <c r="J30" s="320">
        <v>0.0009</v>
      </c>
      <c r="K30" s="321">
        <f t="shared" si="2"/>
        <v>9930.57</v>
      </c>
      <c r="M30" s="316" t="s">
        <v>785</v>
      </c>
      <c r="N30" s="319" t="s">
        <v>786</v>
      </c>
      <c r="O30" s="319" t="s">
        <v>787</v>
      </c>
      <c r="P30" s="320">
        <v>0.0009</v>
      </c>
      <c r="Q30" s="321">
        <f t="shared" si="3"/>
        <v>3338.82</v>
      </c>
      <c r="S30" s="316" t="s">
        <v>785</v>
      </c>
      <c r="T30" s="319" t="s">
        <v>786</v>
      </c>
      <c r="U30" s="319" t="s">
        <v>787</v>
      </c>
      <c r="V30" s="320">
        <v>0.0009</v>
      </c>
      <c r="W30" s="321">
        <f>(W3+W5+W9+W10+W11)*V30</f>
        <v>2.93</v>
      </c>
      <c r="X30" s="349"/>
      <c r="Y30" s="353" t="s">
        <v>785</v>
      </c>
      <c r="Z30" s="356" t="s">
        <v>786</v>
      </c>
      <c r="AA30" s="356" t="s">
        <v>787</v>
      </c>
      <c r="AB30" s="357">
        <v>0.0009</v>
      </c>
      <c r="AC30" s="358">
        <f>(AC3+AC5+AC9+AC10+AC11)*AB30</f>
        <v>0</v>
      </c>
      <c r="AD30" s="349"/>
      <c r="AE30" s="334" t="s">
        <v>785</v>
      </c>
      <c r="AF30" s="335" t="s">
        <v>786</v>
      </c>
      <c r="AG30" s="335" t="s">
        <v>787</v>
      </c>
      <c r="AH30" s="344">
        <v>0.0009</v>
      </c>
      <c r="AI30" s="374">
        <f>(AI3+AI5+AI9+AI10+AI11)*AH30</f>
        <v>2305.87</v>
      </c>
      <c r="AJ30" s="349"/>
      <c r="AK30" s="334" t="s">
        <v>785</v>
      </c>
      <c r="AL30" s="335" t="s">
        <v>786</v>
      </c>
      <c r="AM30" s="335" t="s">
        <v>787</v>
      </c>
      <c r="AN30" s="344">
        <v>0.0009</v>
      </c>
      <c r="AO30" s="374">
        <f>(AO3+AO5+AO9+AO10+AO11)*AN30</f>
        <v>1030.02</v>
      </c>
      <c r="AP30" s="384"/>
      <c r="AQ30" s="298"/>
      <c r="AR30" s="382"/>
    </row>
    <row r="31" s="297" customFormat="1" ht="15.95" customHeight="1" spans="1:44">
      <c r="A31" s="316" t="s">
        <v>788</v>
      </c>
      <c r="B31" s="319" t="s">
        <v>789</v>
      </c>
      <c r="C31" s="319" t="s">
        <v>790</v>
      </c>
      <c r="D31" s="320">
        <v>0.0048</v>
      </c>
      <c r="E31" s="321">
        <f t="shared" si="1"/>
        <v>48007.18</v>
      </c>
      <c r="F31" s="322"/>
      <c r="G31" s="316" t="s">
        <v>788</v>
      </c>
      <c r="H31" s="319" t="s">
        <v>789</v>
      </c>
      <c r="I31" s="319" t="s">
        <v>790</v>
      </c>
      <c r="J31" s="320">
        <v>0.0048</v>
      </c>
      <c r="K31" s="321">
        <f t="shared" si="2"/>
        <v>52963.04</v>
      </c>
      <c r="M31" s="316" t="s">
        <v>788</v>
      </c>
      <c r="N31" s="319" t="s">
        <v>789</v>
      </c>
      <c r="O31" s="319" t="s">
        <v>790</v>
      </c>
      <c r="P31" s="320">
        <v>0.0048</v>
      </c>
      <c r="Q31" s="321">
        <f t="shared" si="3"/>
        <v>17807.04</v>
      </c>
      <c r="S31" s="316" t="s">
        <v>788</v>
      </c>
      <c r="T31" s="319" t="s">
        <v>789</v>
      </c>
      <c r="U31" s="319" t="s">
        <v>790</v>
      </c>
      <c r="V31" s="320">
        <v>0.0048</v>
      </c>
      <c r="W31" s="321">
        <f>(W3+W5+W9+W10+W11)*V31</f>
        <v>15.61</v>
      </c>
      <c r="X31" s="349"/>
      <c r="Y31" s="353" t="s">
        <v>788</v>
      </c>
      <c r="Z31" s="356" t="s">
        <v>789</v>
      </c>
      <c r="AA31" s="356" t="s">
        <v>790</v>
      </c>
      <c r="AB31" s="357">
        <v>0.0048</v>
      </c>
      <c r="AC31" s="358">
        <f>(AC3+AC5+AC9+AC10+AC11)*AB31</f>
        <v>0</v>
      </c>
      <c r="AD31" s="349"/>
      <c r="AE31" s="334" t="s">
        <v>788</v>
      </c>
      <c r="AF31" s="335" t="s">
        <v>789</v>
      </c>
      <c r="AG31" s="335" t="s">
        <v>790</v>
      </c>
      <c r="AH31" s="344">
        <v>0.0048</v>
      </c>
      <c r="AI31" s="374">
        <f>(AI3+AI5+AI9+AI10+AI11)*AH31</f>
        <v>12297.99</v>
      </c>
      <c r="AJ31" s="349"/>
      <c r="AK31" s="334" t="s">
        <v>788</v>
      </c>
      <c r="AL31" s="335" t="s">
        <v>789</v>
      </c>
      <c r="AM31" s="335" t="s">
        <v>790</v>
      </c>
      <c r="AN31" s="344">
        <v>0.0048</v>
      </c>
      <c r="AO31" s="374">
        <f>(AO3+AO5+AO9+AO10+AO11)*AN31</f>
        <v>5493.44</v>
      </c>
      <c r="AP31" s="384"/>
      <c r="AQ31" s="298"/>
      <c r="AR31" s="382"/>
    </row>
    <row r="32" s="297" customFormat="1" ht="15.95" customHeight="1" spans="1:44">
      <c r="A32" s="316">
        <v>21</v>
      </c>
      <c r="B32" s="319" t="s">
        <v>791</v>
      </c>
      <c r="C32" s="319" t="s">
        <v>792</v>
      </c>
      <c r="D32" s="320">
        <v>0.0005</v>
      </c>
      <c r="E32" s="321">
        <f t="shared" si="1"/>
        <v>5000.75</v>
      </c>
      <c r="F32" s="322"/>
      <c r="G32" s="316" t="s">
        <v>793</v>
      </c>
      <c r="H32" s="319" t="s">
        <v>791</v>
      </c>
      <c r="I32" s="319" t="s">
        <v>792</v>
      </c>
      <c r="J32" s="320">
        <v>0.0005</v>
      </c>
      <c r="K32" s="321">
        <f t="shared" si="2"/>
        <v>5516.98</v>
      </c>
      <c r="M32" s="316" t="s">
        <v>793</v>
      </c>
      <c r="N32" s="319" t="s">
        <v>791</v>
      </c>
      <c r="O32" s="319" t="s">
        <v>792</v>
      </c>
      <c r="P32" s="320">
        <v>0.0005</v>
      </c>
      <c r="Q32" s="321">
        <f t="shared" si="3"/>
        <v>1854.9</v>
      </c>
      <c r="S32" s="316" t="s">
        <v>793</v>
      </c>
      <c r="T32" s="319" t="s">
        <v>791</v>
      </c>
      <c r="U32" s="319" t="s">
        <v>792</v>
      </c>
      <c r="V32" s="320">
        <v>0.0005</v>
      </c>
      <c r="W32" s="321">
        <f>(W3+W5+W9+W10+W11)*V32</f>
        <v>1.63</v>
      </c>
      <c r="X32" s="349"/>
      <c r="Y32" s="353" t="s">
        <v>793</v>
      </c>
      <c r="Z32" s="356" t="s">
        <v>791</v>
      </c>
      <c r="AA32" s="356" t="s">
        <v>792</v>
      </c>
      <c r="AB32" s="357">
        <v>0.0005</v>
      </c>
      <c r="AC32" s="358">
        <f>(AC3+AC5+AC9+AC10+AC11)*AB32</f>
        <v>0</v>
      </c>
      <c r="AD32" s="349"/>
      <c r="AE32" s="334" t="s">
        <v>793</v>
      </c>
      <c r="AF32" s="335" t="s">
        <v>791</v>
      </c>
      <c r="AG32" s="335" t="s">
        <v>792</v>
      </c>
      <c r="AH32" s="344">
        <v>0.0005</v>
      </c>
      <c r="AI32" s="374">
        <f>(AI3+AI5+AI9+AI10+AI11)*AH32</f>
        <v>1281.04</v>
      </c>
      <c r="AJ32" s="349"/>
      <c r="AK32" s="334" t="s">
        <v>793</v>
      </c>
      <c r="AL32" s="335" t="s">
        <v>791</v>
      </c>
      <c r="AM32" s="335" t="s">
        <v>792</v>
      </c>
      <c r="AN32" s="344">
        <v>0.0005</v>
      </c>
      <c r="AO32" s="374">
        <f>(AO3+AO5+AO9+AO10+AO11)*AN32</f>
        <v>572.23</v>
      </c>
      <c r="AP32" s="384"/>
      <c r="AQ32" s="298"/>
      <c r="AR32" s="382"/>
    </row>
    <row r="33" s="297" customFormat="1" ht="15.95" customHeight="1" spans="1:44">
      <c r="A33" s="316" t="s">
        <v>794</v>
      </c>
      <c r="B33" s="319" t="s">
        <v>795</v>
      </c>
      <c r="C33" s="319" t="s">
        <v>796</v>
      </c>
      <c r="D33" s="320">
        <v>0.0341</v>
      </c>
      <c r="E33" s="321">
        <f>($E$3+$E$5+$E$9+$E$10+$E$11+$E$19+$E$25)*D33</f>
        <v>364534.17</v>
      </c>
      <c r="F33" s="322"/>
      <c r="G33" s="316" t="s">
        <v>794</v>
      </c>
      <c r="H33" s="319" t="s">
        <v>795</v>
      </c>
      <c r="I33" s="319" t="str">
        <f>C33</f>
        <v>[(一)+(二)+(三)+(四)+(五)+(六)+(七)]×3.41%</v>
      </c>
      <c r="J33" s="320">
        <f>D33</f>
        <v>0.0341</v>
      </c>
      <c r="K33" s="321">
        <f>($K$3+$K$5+$K$9+$K$10+$K$11+K19+K25)*J33</f>
        <v>402445.66</v>
      </c>
      <c r="M33" s="316" t="s">
        <v>794</v>
      </c>
      <c r="N33" s="319" t="s">
        <v>795</v>
      </c>
      <c r="O33" s="319" t="s">
        <v>797</v>
      </c>
      <c r="P33" s="320">
        <f>J33</f>
        <v>0.0341</v>
      </c>
      <c r="Q33" s="321">
        <f>($Q$3+$Q$5+$Q$9+$Q$10+$Q$11+Q19+Q25)*P33</f>
        <v>134490.21</v>
      </c>
      <c r="S33" s="316" t="s">
        <v>794</v>
      </c>
      <c r="T33" s="319" t="s">
        <v>795</v>
      </c>
      <c r="U33" s="319" t="s">
        <v>797</v>
      </c>
      <c r="V33" s="320">
        <f>P33</f>
        <v>0.0341</v>
      </c>
      <c r="W33" s="321">
        <f>(W3+W5+W9+W10+W11+W19+W25)*V33</f>
        <v>117.54</v>
      </c>
      <c r="X33" s="349"/>
      <c r="Y33" s="353" t="s">
        <v>794</v>
      </c>
      <c r="Z33" s="356" t="s">
        <v>795</v>
      </c>
      <c r="AA33" s="356" t="s">
        <v>797</v>
      </c>
      <c r="AB33" s="357">
        <f>V33</f>
        <v>0.0341</v>
      </c>
      <c r="AC33" s="358">
        <f>(AC3+AC5+AC9+AC10+AC11+AC19+AC25)*AB33</f>
        <v>0</v>
      </c>
      <c r="AD33" s="349"/>
      <c r="AE33" s="334" t="s">
        <v>794</v>
      </c>
      <c r="AF33" s="335" t="s">
        <v>795</v>
      </c>
      <c r="AG33" s="335" t="s">
        <v>797</v>
      </c>
      <c r="AH33" s="344">
        <f>AB33</f>
        <v>0.0341</v>
      </c>
      <c r="AI33" s="374">
        <f>(AI3+AI5+AI9+AI10+AI11+AI19+AI25)*AH33</f>
        <v>92881.34</v>
      </c>
      <c r="AJ33" s="349"/>
      <c r="AK33" s="334" t="s">
        <v>794</v>
      </c>
      <c r="AL33" s="335" t="s">
        <v>795</v>
      </c>
      <c r="AM33" s="335" t="s">
        <v>797</v>
      </c>
      <c r="AN33" s="344">
        <f>AH33</f>
        <v>0.0341</v>
      </c>
      <c r="AO33" s="374">
        <f>(AO3+AO5+AO9+AO10+AO11+AO19+AO25)*AN33</f>
        <v>41491.34</v>
      </c>
      <c r="AP33" s="384"/>
      <c r="AQ33" s="298"/>
      <c r="AR33" s="382"/>
    </row>
    <row r="34" s="297" customFormat="1" ht="15.95" customHeight="1" spans="1:44">
      <c r="A34" s="316" t="s">
        <v>798</v>
      </c>
      <c r="B34" s="319" t="s">
        <v>799</v>
      </c>
      <c r="C34" s="319" t="s">
        <v>800</v>
      </c>
      <c r="D34" s="320"/>
      <c r="E34" s="321">
        <f>($E$3+$E$5+$E$9+$E$10+$E$11+$E$19+$E$25+E33)</f>
        <v>11054685.72</v>
      </c>
      <c r="F34" s="322"/>
      <c r="G34" s="316" t="s">
        <v>798</v>
      </c>
      <c r="H34" s="319" t="s">
        <v>799</v>
      </c>
      <c r="I34" s="319" t="s">
        <v>800</v>
      </c>
      <c r="J34" s="320"/>
      <c r="K34" s="321">
        <f>(K3+K5+K9+K10+K11+K19+K25+K33)</f>
        <v>12204371.07</v>
      </c>
      <c r="M34" s="316" t="s">
        <v>798</v>
      </c>
      <c r="N34" s="319" t="s">
        <v>799</v>
      </c>
      <c r="O34" s="319" t="s">
        <v>800</v>
      </c>
      <c r="P34" s="320"/>
      <c r="Q34" s="321">
        <f>(Q3+Q5+Q9+Q10+Q11+Q19+Q25+Q33)</f>
        <v>4078484.62</v>
      </c>
      <c r="S34" s="316" t="s">
        <v>798</v>
      </c>
      <c r="T34" s="319" t="s">
        <v>799</v>
      </c>
      <c r="U34" s="319" t="s">
        <v>800</v>
      </c>
      <c r="V34" s="320"/>
      <c r="W34" s="321">
        <f>(W3+W5+W9+W10+W11+W19+W25+W33)</f>
        <v>3564.43</v>
      </c>
      <c r="X34" s="349"/>
      <c r="Y34" s="353" t="s">
        <v>798</v>
      </c>
      <c r="Z34" s="356" t="s">
        <v>799</v>
      </c>
      <c r="AA34" s="356" t="s">
        <v>800</v>
      </c>
      <c r="AB34" s="357"/>
      <c r="AC34" s="358">
        <f>(AC3+AC5+AC9+AC10+AC11+AC19+AC25+AC33)</f>
        <v>0</v>
      </c>
      <c r="AD34" s="349"/>
      <c r="AE34" s="334" t="s">
        <v>798</v>
      </c>
      <c r="AF34" s="335" t="s">
        <v>799</v>
      </c>
      <c r="AG34" s="335" t="s">
        <v>800</v>
      </c>
      <c r="AH34" s="344"/>
      <c r="AI34" s="374">
        <f>(AI3+AI5+AI9+AI10+AI11+AI19+AI25+AI33)</f>
        <v>2816674.17</v>
      </c>
      <c r="AJ34" s="349"/>
      <c r="AK34" s="334" t="s">
        <v>798</v>
      </c>
      <c r="AL34" s="335" t="s">
        <v>799</v>
      </c>
      <c r="AM34" s="335" t="s">
        <v>800</v>
      </c>
      <c r="AN34" s="344"/>
      <c r="AO34" s="374">
        <f>(AO3+AO5+AO9+AO10+AO11+AO19+AO25+AO33)</f>
        <v>1258246.04</v>
      </c>
      <c r="AP34" s="384"/>
      <c r="AQ34" s="298"/>
      <c r="AR34" s="382"/>
    </row>
    <row r="35" s="297" customFormat="1" ht="15.95" customHeight="1" spans="1:44">
      <c r="A35" s="298"/>
      <c r="D35" s="329"/>
      <c r="E35" s="322"/>
      <c r="G35" s="298"/>
      <c r="J35" s="329"/>
      <c r="K35" s="322"/>
      <c r="M35" s="298"/>
      <c r="P35" s="329"/>
      <c r="Q35" s="322">
        <f>W35+AC35+AI35+AO35</f>
        <v>59081.97</v>
      </c>
      <c r="S35" s="298"/>
      <c r="V35" s="329"/>
      <c r="W35" s="322">
        <v>42207.57</v>
      </c>
      <c r="X35" s="322"/>
      <c r="Y35" s="364"/>
      <c r="Z35" s="365"/>
      <c r="AA35" s="365"/>
      <c r="AB35" s="366"/>
      <c r="AC35" s="367"/>
      <c r="AD35" s="322"/>
      <c r="AE35" s="331"/>
      <c r="AF35" s="299"/>
      <c r="AG35" s="299"/>
      <c r="AH35" s="333"/>
      <c r="AI35" s="332">
        <v>9023.85</v>
      </c>
      <c r="AJ35" s="322"/>
      <c r="AK35" s="331"/>
      <c r="AL35" s="299"/>
      <c r="AM35" s="299"/>
      <c r="AN35" s="333"/>
      <c r="AO35" s="332">
        <f>2795.18+5055.37</f>
        <v>7850.55</v>
      </c>
      <c r="AP35" s="387"/>
      <c r="AQ35" s="298"/>
      <c r="AR35" s="382"/>
    </row>
    <row r="36" s="297" customFormat="1" ht="15.95" customHeight="1" spans="1:44">
      <c r="A36" s="298"/>
      <c r="D36" s="329"/>
      <c r="E36" s="322"/>
      <c r="G36" s="298"/>
      <c r="J36" s="329"/>
      <c r="K36" s="322"/>
      <c r="M36" s="298"/>
      <c r="P36" s="329"/>
      <c r="Q36" s="322">
        <f>Q34-Q35</f>
        <v>4019402.65</v>
      </c>
      <c r="S36" s="298"/>
      <c r="V36" s="329"/>
      <c r="W36" s="322">
        <f>W34-W35</f>
        <v>-38643.14</v>
      </c>
      <c r="X36" s="322"/>
      <c r="Y36" s="364"/>
      <c r="Z36" s="365"/>
      <c r="AA36" s="365"/>
      <c r="AB36" s="366"/>
      <c r="AC36" s="367"/>
      <c r="AD36" s="322"/>
      <c r="AE36" s="331"/>
      <c r="AF36" s="299"/>
      <c r="AG36" s="299"/>
      <c r="AH36" s="333"/>
      <c r="AI36" s="332">
        <f>AI34-AI35</f>
        <v>2807650.32</v>
      </c>
      <c r="AJ36" s="322"/>
      <c r="AK36" s="331"/>
      <c r="AL36" s="299"/>
      <c r="AM36" s="299"/>
      <c r="AN36" s="333"/>
      <c r="AO36" s="332">
        <f>AO34-AO35</f>
        <v>1250395.49</v>
      </c>
      <c r="AP36" s="387"/>
      <c r="AQ36" s="298"/>
      <c r="AR36" s="382"/>
    </row>
    <row r="37" s="297" customFormat="1" ht="15.95" customHeight="1" spans="1:44">
      <c r="A37" s="298"/>
      <c r="B37" s="297" t="s">
        <v>801</v>
      </c>
      <c r="C37" s="322">
        <f>E34+K34+Q34</f>
        <v>27337541.41</v>
      </c>
      <c r="D37" s="329"/>
      <c r="E37" s="330"/>
      <c r="G37" s="298"/>
      <c r="H37" s="322"/>
      <c r="J37" s="329"/>
      <c r="K37" s="322"/>
      <c r="M37" s="298"/>
      <c r="N37" s="322"/>
      <c r="P37" s="329"/>
      <c r="Q37" s="322"/>
      <c r="S37" s="298"/>
      <c r="V37" s="329"/>
      <c r="W37" s="322"/>
      <c r="X37" s="322"/>
      <c r="Y37" s="364"/>
      <c r="Z37" s="365"/>
      <c r="AA37" s="365"/>
      <c r="AB37" s="366"/>
      <c r="AC37" s="367"/>
      <c r="AD37" s="322"/>
      <c r="AE37" s="331"/>
      <c r="AF37" s="299"/>
      <c r="AG37" s="299"/>
      <c r="AH37" s="333"/>
      <c r="AI37" s="332"/>
      <c r="AJ37" s="322"/>
      <c r="AK37" s="331"/>
      <c r="AL37" s="299"/>
      <c r="AM37" s="299"/>
      <c r="AN37" s="333"/>
      <c r="AO37" s="332"/>
      <c r="AP37" s="387"/>
      <c r="AQ37" s="298"/>
      <c r="AR37" s="382"/>
    </row>
    <row r="38" s="297" customFormat="1" ht="15.95" customHeight="1" spans="1:44">
      <c r="A38" s="298"/>
      <c r="B38" s="297" t="s">
        <v>802</v>
      </c>
      <c r="C38" s="322">
        <f>房屋建筑物!S19</f>
        <v>0</v>
      </c>
      <c r="D38" s="329"/>
      <c r="E38" s="330"/>
      <c r="G38" s="298"/>
      <c r="J38" s="329"/>
      <c r="K38" s="322"/>
      <c r="M38" s="298"/>
      <c r="P38" s="329"/>
      <c r="Q38" s="322"/>
      <c r="S38" s="298"/>
      <c r="V38" s="329"/>
      <c r="W38" s="322"/>
      <c r="X38" s="322"/>
      <c r="Y38" s="364"/>
      <c r="Z38" s="365"/>
      <c r="AA38" s="365"/>
      <c r="AB38" s="366"/>
      <c r="AC38" s="367"/>
      <c r="AD38" s="322"/>
      <c r="AE38" s="331"/>
      <c r="AF38" s="299"/>
      <c r="AG38" s="299"/>
      <c r="AH38" s="333"/>
      <c r="AI38" s="332"/>
      <c r="AJ38" s="322"/>
      <c r="AK38" s="331"/>
      <c r="AL38" s="299"/>
      <c r="AM38" s="299"/>
      <c r="AN38" s="333"/>
      <c r="AO38" s="332"/>
      <c r="AP38" s="387"/>
      <c r="AQ38" s="298"/>
      <c r="AR38" s="382"/>
    </row>
    <row r="39" s="297" customFormat="1" ht="15.95" customHeight="1" spans="1:44">
      <c r="A39" s="298"/>
      <c r="B39" s="297" t="s">
        <v>803</v>
      </c>
      <c r="C39" s="322" t="e">
        <f>C37/C38</f>
        <v>#DIV/0!</v>
      </c>
      <c r="D39" s="329"/>
      <c r="E39" s="322"/>
      <c r="G39" s="298"/>
      <c r="J39" s="329"/>
      <c r="K39" s="322"/>
      <c r="M39" s="298"/>
      <c r="P39" s="329"/>
      <c r="Q39" s="322"/>
      <c r="S39" s="298"/>
      <c r="V39" s="329"/>
      <c r="W39" s="322"/>
      <c r="X39" s="322"/>
      <c r="Y39" s="364"/>
      <c r="Z39" s="365"/>
      <c r="AA39" s="365"/>
      <c r="AB39" s="366"/>
      <c r="AC39" s="367"/>
      <c r="AD39" s="322"/>
      <c r="AE39" s="331"/>
      <c r="AF39" s="299"/>
      <c r="AG39" s="299"/>
      <c r="AH39" s="333"/>
      <c r="AI39" s="332"/>
      <c r="AJ39" s="322"/>
      <c r="AK39" s="331"/>
      <c r="AL39" s="299"/>
      <c r="AM39" s="299"/>
      <c r="AN39" s="333"/>
      <c r="AO39" s="332"/>
      <c r="AP39" s="387"/>
      <c r="AQ39" s="298"/>
      <c r="AR39" s="382"/>
    </row>
    <row r="40" s="297" customFormat="1" ht="15.95" customHeight="1" spans="1:44">
      <c r="A40" s="298"/>
      <c r="C40" s="322"/>
      <c r="D40" s="329"/>
      <c r="E40" s="322"/>
      <c r="G40" s="298"/>
      <c r="J40" s="329"/>
      <c r="K40" s="322"/>
      <c r="M40" s="298"/>
      <c r="P40" s="329"/>
      <c r="Q40" s="322"/>
      <c r="S40" s="298"/>
      <c r="V40" s="329"/>
      <c r="W40" s="322"/>
      <c r="X40" s="322"/>
      <c r="Y40" s="364"/>
      <c r="Z40" s="365"/>
      <c r="AA40" s="365"/>
      <c r="AB40" s="366"/>
      <c r="AC40" s="367"/>
      <c r="AD40" s="322"/>
      <c r="AE40" s="331"/>
      <c r="AF40" s="299"/>
      <c r="AG40" s="299"/>
      <c r="AH40" s="333"/>
      <c r="AI40" s="332"/>
      <c r="AJ40" s="322"/>
      <c r="AK40" s="331"/>
      <c r="AL40" s="299"/>
      <c r="AM40" s="299"/>
      <c r="AN40" s="333"/>
      <c r="AO40" s="332"/>
      <c r="AP40" s="387"/>
      <c r="AQ40" s="298"/>
      <c r="AR40" s="382"/>
    </row>
    <row r="41" s="297" customFormat="1" ht="15.95" customHeight="1" spans="1:44">
      <c r="A41" s="298"/>
      <c r="B41" s="297" t="s">
        <v>804</v>
      </c>
      <c r="C41" s="322">
        <f>E57</f>
        <v>2069451.88</v>
      </c>
      <c r="D41" s="329"/>
      <c r="E41" s="322"/>
      <c r="G41" s="298"/>
      <c r="J41" s="329"/>
      <c r="K41" s="322"/>
      <c r="M41" s="298"/>
      <c r="P41" s="329"/>
      <c r="Q41" s="322"/>
      <c r="S41" s="298"/>
      <c r="V41" s="329"/>
      <c r="W41" s="322"/>
      <c r="X41" s="322"/>
      <c r="Y41" s="364"/>
      <c r="Z41" s="365"/>
      <c r="AA41" s="365"/>
      <c r="AB41" s="366"/>
      <c r="AC41" s="367"/>
      <c r="AD41" s="322"/>
      <c r="AE41" s="331"/>
      <c r="AF41" s="299"/>
      <c r="AG41" s="299"/>
      <c r="AH41" s="333"/>
      <c r="AI41" s="332"/>
      <c r="AJ41" s="322"/>
      <c r="AK41" s="331"/>
      <c r="AL41" s="299"/>
      <c r="AM41" s="299"/>
      <c r="AN41" s="333"/>
      <c r="AO41" s="332"/>
      <c r="AP41" s="387"/>
      <c r="AQ41" s="298"/>
      <c r="AR41" s="382"/>
    </row>
    <row r="42" s="297" customFormat="1" ht="15.95" customHeight="1" spans="1:44">
      <c r="A42" s="298"/>
      <c r="B42" s="297" t="s">
        <v>805</v>
      </c>
      <c r="C42" s="322">
        <f>(C37+C41)*0.06*1*0.5</f>
        <v>882209.8</v>
      </c>
      <c r="D42" s="329"/>
      <c r="E42" s="322"/>
      <c r="G42" s="298"/>
      <c r="J42" s="329"/>
      <c r="K42" s="322"/>
      <c r="M42" s="298"/>
      <c r="P42" s="329"/>
      <c r="Q42" s="322"/>
      <c r="S42" s="298"/>
      <c r="V42" s="329"/>
      <c r="W42" s="322"/>
      <c r="X42" s="322"/>
      <c r="Y42" s="364"/>
      <c r="Z42" s="365"/>
      <c r="AA42" s="365"/>
      <c r="AB42" s="366"/>
      <c r="AC42" s="367"/>
      <c r="AD42" s="322"/>
      <c r="AE42" s="331"/>
      <c r="AF42" s="299"/>
      <c r="AG42" s="299"/>
      <c r="AH42" s="333"/>
      <c r="AI42" s="332"/>
      <c r="AJ42" s="322"/>
      <c r="AK42" s="331"/>
      <c r="AL42" s="299"/>
      <c r="AM42" s="299"/>
      <c r="AN42" s="333"/>
      <c r="AO42" s="332"/>
      <c r="AP42" s="387"/>
      <c r="AQ42" s="298"/>
      <c r="AR42" s="382"/>
    </row>
    <row r="43" s="299" customFormat="1" ht="15.95" customHeight="1" spans="1:44">
      <c r="A43" s="331"/>
      <c r="C43" s="332">
        <f>ROUND(C37+C41+C42,-2)</f>
        <v>30289200</v>
      </c>
      <c r="D43" s="333"/>
      <c r="E43" s="332"/>
      <c r="G43" s="331"/>
      <c r="J43" s="333"/>
      <c r="K43" s="332"/>
      <c r="M43" s="331"/>
      <c r="P43" s="333"/>
      <c r="Q43" s="332"/>
      <c r="S43" s="331"/>
      <c r="V43" s="333"/>
      <c r="W43" s="332"/>
      <c r="X43" s="332"/>
      <c r="Y43" s="331"/>
      <c r="AB43" s="333"/>
      <c r="AC43" s="332"/>
      <c r="AD43" s="332"/>
      <c r="AE43" s="331"/>
      <c r="AH43" s="333"/>
      <c r="AI43" s="332"/>
      <c r="AJ43" s="332"/>
      <c r="AK43" s="331"/>
      <c r="AN43" s="333"/>
      <c r="AO43" s="332"/>
      <c r="AP43" s="332"/>
      <c r="AQ43" s="331"/>
      <c r="AR43" s="388"/>
    </row>
    <row r="44" s="299" customFormat="1" ht="15.95" customHeight="1" spans="1:44">
      <c r="A44" s="331"/>
      <c r="B44" s="297" t="s">
        <v>544</v>
      </c>
      <c r="C44" s="332" t="e">
        <f>C43/C38</f>
        <v>#DIV/0!</v>
      </c>
      <c r="D44" s="333"/>
      <c r="E44" s="332"/>
      <c r="G44" s="331"/>
      <c r="J44" s="333"/>
      <c r="K44" s="332"/>
      <c r="M44" s="331"/>
      <c r="P44" s="333"/>
      <c r="Q44" s="332"/>
      <c r="S44" s="331"/>
      <c r="V44" s="333"/>
      <c r="W44" s="332"/>
      <c r="X44" s="332"/>
      <c r="Y44" s="331"/>
      <c r="AB44" s="333"/>
      <c r="AC44" s="332"/>
      <c r="AD44" s="332"/>
      <c r="AE44" s="331"/>
      <c r="AH44" s="333"/>
      <c r="AI44" s="332"/>
      <c r="AJ44" s="332"/>
      <c r="AK44" s="331"/>
      <c r="AN44" s="333"/>
      <c r="AO44" s="332"/>
      <c r="AP44" s="332"/>
      <c r="AQ44" s="331"/>
      <c r="AR44" s="388"/>
    </row>
    <row r="45" s="299" customFormat="1" ht="15.95" customHeight="1" spans="1:44">
      <c r="A45" s="334" t="s">
        <v>351</v>
      </c>
      <c r="B45" s="335" t="s">
        <v>705</v>
      </c>
      <c r="C45" s="335" t="s">
        <v>806</v>
      </c>
      <c r="D45" s="336" t="s">
        <v>707</v>
      </c>
      <c r="E45" s="337" t="s">
        <v>322</v>
      </c>
      <c r="F45" s="335" t="s">
        <v>807</v>
      </c>
      <c r="G45" s="335"/>
      <c r="H45" s="335"/>
      <c r="J45" s="333"/>
      <c r="K45" s="332"/>
      <c r="M45" s="331"/>
      <c r="P45" s="333"/>
      <c r="Q45" s="332"/>
      <c r="S45" s="331"/>
      <c r="V45" s="333"/>
      <c r="W45" s="332"/>
      <c r="X45" s="332"/>
      <c r="Y45" s="331"/>
      <c r="AB45" s="333"/>
      <c r="AC45" s="332"/>
      <c r="AD45" s="332"/>
      <c r="AE45" s="331"/>
      <c r="AH45" s="333"/>
      <c r="AI45" s="332"/>
      <c r="AJ45" s="332"/>
      <c r="AK45" s="331"/>
      <c r="AN45" s="333"/>
      <c r="AO45" s="332"/>
      <c r="AP45" s="332"/>
      <c r="AQ45" s="331"/>
      <c r="AR45" s="388"/>
    </row>
    <row r="46" s="299" customFormat="1" ht="15.95" customHeight="1" spans="1:44">
      <c r="A46" s="334">
        <v>1</v>
      </c>
      <c r="B46" s="338" t="s">
        <v>808</v>
      </c>
      <c r="C46" s="335" t="s">
        <v>809</v>
      </c>
      <c r="D46" s="339">
        <v>0.0102</v>
      </c>
      <c r="E46" s="340">
        <f t="shared" ref="E46:E52" si="4">D46*$C$37</f>
        <v>278842.92</v>
      </c>
      <c r="F46" s="335" t="s">
        <v>810</v>
      </c>
      <c r="G46" s="335"/>
      <c r="H46" s="335"/>
      <c r="I46" s="333"/>
      <c r="J46" s="333"/>
      <c r="K46" s="332"/>
      <c r="M46" s="331"/>
      <c r="P46" s="333"/>
      <c r="Q46" s="332"/>
      <c r="S46" s="331"/>
      <c r="V46" s="333"/>
      <c r="W46" s="332"/>
      <c r="X46" s="332"/>
      <c r="Y46" s="331"/>
      <c r="AB46" s="333"/>
      <c r="AC46" s="332"/>
      <c r="AD46" s="332"/>
      <c r="AE46" s="331"/>
      <c r="AH46" s="333"/>
      <c r="AI46" s="332"/>
      <c r="AJ46" s="332"/>
      <c r="AK46" s="331"/>
      <c r="AN46" s="333"/>
      <c r="AO46" s="332"/>
      <c r="AP46" s="332"/>
      <c r="AQ46" s="331"/>
      <c r="AR46" s="388"/>
    </row>
    <row r="47" s="299" customFormat="1" ht="15.95" customHeight="1" spans="1:44">
      <c r="A47" s="334">
        <v>2</v>
      </c>
      <c r="B47" s="338" t="s">
        <v>811</v>
      </c>
      <c r="C47" s="335" t="s">
        <v>809</v>
      </c>
      <c r="D47" s="339">
        <v>0.035</v>
      </c>
      <c r="E47" s="340">
        <f t="shared" si="4"/>
        <v>956813.95</v>
      </c>
      <c r="F47" s="335" t="s">
        <v>812</v>
      </c>
      <c r="G47" s="335"/>
      <c r="H47" s="335"/>
      <c r="J47" s="333"/>
      <c r="K47" s="332"/>
      <c r="M47" s="331"/>
      <c r="P47" s="333"/>
      <c r="Q47" s="332"/>
      <c r="S47" s="331"/>
      <c r="V47" s="333"/>
      <c r="W47" s="332"/>
      <c r="X47" s="332"/>
      <c r="Y47" s="331"/>
      <c r="AB47" s="333"/>
      <c r="AC47" s="332"/>
      <c r="AD47" s="332"/>
      <c r="AE47" s="331"/>
      <c r="AH47" s="333"/>
      <c r="AI47" s="332"/>
      <c r="AJ47" s="332"/>
      <c r="AK47" s="331"/>
      <c r="AN47" s="333"/>
      <c r="AO47" s="332"/>
      <c r="AP47" s="332"/>
      <c r="AQ47" s="331"/>
      <c r="AR47" s="388"/>
    </row>
    <row r="48" s="299" customFormat="1" ht="15.95" customHeight="1" spans="1:44">
      <c r="A48" s="334">
        <v>3</v>
      </c>
      <c r="B48" s="338" t="s">
        <v>813</v>
      </c>
      <c r="C48" s="335" t="s">
        <v>809</v>
      </c>
      <c r="D48" s="339">
        <v>0.02</v>
      </c>
      <c r="E48" s="340">
        <f t="shared" si="4"/>
        <v>546750.83</v>
      </c>
      <c r="F48" s="335" t="s">
        <v>814</v>
      </c>
      <c r="G48" s="335"/>
      <c r="H48" s="335"/>
      <c r="J48" s="333"/>
      <c r="K48" s="332"/>
      <c r="M48" s="331"/>
      <c r="P48" s="333"/>
      <c r="Q48" s="332"/>
      <c r="S48" s="331"/>
      <c r="V48" s="333"/>
      <c r="W48" s="332"/>
      <c r="X48" s="332"/>
      <c r="Y48" s="331"/>
      <c r="AB48" s="333"/>
      <c r="AC48" s="332"/>
      <c r="AD48" s="332"/>
      <c r="AE48" s="331"/>
      <c r="AH48" s="333"/>
      <c r="AI48" s="332"/>
      <c r="AJ48" s="332"/>
      <c r="AK48" s="331"/>
      <c r="AN48" s="333"/>
      <c r="AO48" s="332"/>
      <c r="AP48" s="332"/>
      <c r="AQ48" s="331"/>
      <c r="AR48" s="388"/>
    </row>
    <row r="49" s="299" customFormat="1" ht="15.95" customHeight="1" spans="1:44">
      <c r="A49" s="334">
        <v>4</v>
      </c>
      <c r="B49" s="338" t="s">
        <v>815</v>
      </c>
      <c r="C49" s="335" t="s">
        <v>809</v>
      </c>
      <c r="D49" s="339">
        <v>0.0022</v>
      </c>
      <c r="E49" s="340">
        <f t="shared" si="4"/>
        <v>60142.59</v>
      </c>
      <c r="F49" s="335" t="s">
        <v>816</v>
      </c>
      <c r="G49" s="335"/>
      <c r="H49" s="335"/>
      <c r="J49" s="333"/>
      <c r="K49" s="332"/>
      <c r="M49" s="331"/>
      <c r="P49" s="333"/>
      <c r="Q49" s="332"/>
      <c r="S49" s="331"/>
      <c r="V49" s="333"/>
      <c r="W49" s="332"/>
      <c r="X49" s="332"/>
      <c r="Y49" s="331"/>
      <c r="AB49" s="333"/>
      <c r="AC49" s="332"/>
      <c r="AD49" s="332"/>
      <c r="AE49" s="331"/>
      <c r="AH49" s="333"/>
      <c r="AI49" s="332"/>
      <c r="AJ49" s="332"/>
      <c r="AK49" s="331"/>
      <c r="AN49" s="333"/>
      <c r="AO49" s="332"/>
      <c r="AP49" s="332"/>
      <c r="AQ49" s="331"/>
      <c r="AR49" s="388"/>
    </row>
    <row r="50" s="299" customFormat="1" ht="15.95" customHeight="1" spans="1:44">
      <c r="A50" s="334">
        <v>5</v>
      </c>
      <c r="B50" s="338" t="s">
        <v>817</v>
      </c>
      <c r="C50" s="335" t="s">
        <v>809</v>
      </c>
      <c r="D50" s="339">
        <v>0.005</v>
      </c>
      <c r="E50" s="340">
        <f t="shared" si="4"/>
        <v>136687.71</v>
      </c>
      <c r="F50" s="335" t="s">
        <v>818</v>
      </c>
      <c r="G50" s="335"/>
      <c r="H50" s="335"/>
      <c r="J50" s="333"/>
      <c r="K50" s="332"/>
      <c r="M50" s="331"/>
      <c r="P50" s="333"/>
      <c r="Q50" s="332"/>
      <c r="S50" s="331"/>
      <c r="V50" s="333"/>
      <c r="W50" s="332"/>
      <c r="X50" s="332"/>
      <c r="Y50" s="331"/>
      <c r="AB50" s="333"/>
      <c r="AC50" s="332"/>
      <c r="AD50" s="332"/>
      <c r="AE50" s="331"/>
      <c r="AH50" s="333"/>
      <c r="AI50" s="332"/>
      <c r="AJ50" s="332"/>
      <c r="AK50" s="331"/>
      <c r="AN50" s="333"/>
      <c r="AO50" s="332"/>
      <c r="AP50" s="332"/>
      <c r="AQ50" s="331"/>
      <c r="AR50" s="388"/>
    </row>
    <row r="51" s="299" customFormat="1" ht="15.95" customHeight="1" spans="1:44">
      <c r="A51" s="334">
        <v>6</v>
      </c>
      <c r="B51" s="338" t="s">
        <v>819</v>
      </c>
      <c r="C51" s="335" t="s">
        <v>820</v>
      </c>
      <c r="D51" s="339">
        <v>0.0013</v>
      </c>
      <c r="E51" s="340">
        <f t="shared" si="4"/>
        <v>35538.8</v>
      </c>
      <c r="F51" s="335" t="s">
        <v>821</v>
      </c>
      <c r="G51" s="335"/>
      <c r="H51" s="335"/>
      <c r="J51" s="333"/>
      <c r="K51" s="332"/>
      <c r="M51" s="331"/>
      <c r="P51" s="333"/>
      <c r="Q51" s="332"/>
      <c r="S51" s="331"/>
      <c r="V51" s="333"/>
      <c r="W51" s="332"/>
      <c r="X51" s="332"/>
      <c r="Y51" s="331"/>
      <c r="AB51" s="333"/>
      <c r="AC51" s="332"/>
      <c r="AD51" s="332"/>
      <c r="AE51" s="331"/>
      <c r="AH51" s="333"/>
      <c r="AI51" s="332"/>
      <c r="AJ51" s="332"/>
      <c r="AK51" s="331"/>
      <c r="AN51" s="333"/>
      <c r="AO51" s="332"/>
      <c r="AP51" s="332"/>
      <c r="AQ51" s="331"/>
      <c r="AR51" s="388"/>
    </row>
    <row r="52" s="299" customFormat="1" ht="15.95" customHeight="1" spans="1:44">
      <c r="A52" s="341">
        <v>7</v>
      </c>
      <c r="B52" s="342" t="s">
        <v>822</v>
      </c>
      <c r="C52" s="342" t="s">
        <v>820</v>
      </c>
      <c r="D52" s="343">
        <v>0.002</v>
      </c>
      <c r="E52" s="340">
        <f t="shared" si="4"/>
        <v>54675.08</v>
      </c>
      <c r="F52" s="335"/>
      <c r="G52" s="335"/>
      <c r="H52" s="335"/>
      <c r="J52" s="333"/>
      <c r="K52" s="332"/>
      <c r="M52" s="331"/>
      <c r="P52" s="333"/>
      <c r="Q52" s="332"/>
      <c r="S52" s="331"/>
      <c r="V52" s="333"/>
      <c r="W52" s="332"/>
      <c r="X52" s="332"/>
      <c r="Y52" s="331"/>
      <c r="AB52" s="333"/>
      <c r="AC52" s="332"/>
      <c r="AD52" s="332"/>
      <c r="AE52" s="331"/>
      <c r="AH52" s="333"/>
      <c r="AI52" s="332"/>
      <c r="AJ52" s="332"/>
      <c r="AK52" s="331"/>
      <c r="AN52" s="333"/>
      <c r="AO52" s="332"/>
      <c r="AP52" s="332"/>
      <c r="AQ52" s="331"/>
      <c r="AR52" s="388"/>
    </row>
    <row r="53" s="299" customFormat="1" ht="15.95" customHeight="1" spans="1:44">
      <c r="A53" s="341"/>
      <c r="B53" s="342"/>
      <c r="C53" s="342"/>
      <c r="D53" s="343">
        <f>SUM(D46:D52)</f>
        <v>0.0757</v>
      </c>
      <c r="E53" s="340"/>
      <c r="F53" s="335"/>
      <c r="G53" s="335"/>
      <c r="H53" s="335"/>
      <c r="J53" s="333"/>
      <c r="K53" s="332"/>
      <c r="M53" s="331"/>
      <c r="P53" s="333"/>
      <c r="Q53" s="332"/>
      <c r="S53" s="331"/>
      <c r="V53" s="333"/>
      <c r="W53" s="332"/>
      <c r="X53" s="332"/>
      <c r="Y53" s="331"/>
      <c r="AB53" s="333"/>
      <c r="AC53" s="332"/>
      <c r="AD53" s="332"/>
      <c r="AE53" s="331"/>
      <c r="AH53" s="333"/>
      <c r="AI53" s="332"/>
      <c r="AJ53" s="332"/>
      <c r="AK53" s="331"/>
      <c r="AN53" s="333"/>
      <c r="AO53" s="332"/>
      <c r="AP53" s="332"/>
      <c r="AQ53" s="331"/>
      <c r="AR53" s="388"/>
    </row>
    <row r="54" s="299" customFormat="1" ht="15.95" customHeight="1" spans="1:44">
      <c r="A54" s="334">
        <v>11</v>
      </c>
      <c r="B54" s="335" t="s">
        <v>823</v>
      </c>
      <c r="C54" s="335" t="s">
        <v>824</v>
      </c>
      <c r="D54" s="336" t="s">
        <v>825</v>
      </c>
      <c r="E54" s="340">
        <f>C38*8</f>
        <v>0</v>
      </c>
      <c r="F54" s="335"/>
      <c r="G54" s="335"/>
      <c r="H54" s="335"/>
      <c r="J54" s="333"/>
      <c r="K54" s="332"/>
      <c r="M54" s="331"/>
      <c r="P54" s="333"/>
      <c r="Q54" s="332"/>
      <c r="S54" s="331"/>
      <c r="V54" s="333"/>
      <c r="W54" s="332"/>
      <c r="X54" s="332"/>
      <c r="Y54" s="331"/>
      <c r="AB54" s="333"/>
      <c r="AC54" s="332"/>
      <c r="AD54" s="332"/>
      <c r="AE54" s="331"/>
      <c r="AH54" s="333"/>
      <c r="AI54" s="332"/>
      <c r="AJ54" s="332"/>
      <c r="AK54" s="331"/>
      <c r="AN54" s="333"/>
      <c r="AO54" s="332"/>
      <c r="AP54" s="332"/>
      <c r="AQ54" s="331"/>
      <c r="AR54" s="388"/>
    </row>
    <row r="55" s="299" customFormat="1" ht="15.95" customHeight="1" spans="1:44">
      <c r="A55" s="334">
        <v>12</v>
      </c>
      <c r="B55" s="335" t="s">
        <v>826</v>
      </c>
      <c r="C55" s="335" t="s">
        <v>824</v>
      </c>
      <c r="D55" s="336" t="s">
        <v>827</v>
      </c>
      <c r="E55" s="340">
        <f>C38*1</f>
        <v>0</v>
      </c>
      <c r="F55" s="335"/>
      <c r="G55" s="335"/>
      <c r="H55" s="335"/>
      <c r="J55" s="333"/>
      <c r="K55" s="332"/>
      <c r="M55" s="331"/>
      <c r="P55" s="333"/>
      <c r="Q55" s="332"/>
      <c r="S55" s="331"/>
      <c r="V55" s="333"/>
      <c r="W55" s="332"/>
      <c r="X55" s="332"/>
      <c r="Y55" s="331"/>
      <c r="AB55" s="333"/>
      <c r="AC55" s="332"/>
      <c r="AD55" s="332"/>
      <c r="AE55" s="331"/>
      <c r="AH55" s="333"/>
      <c r="AI55" s="332"/>
      <c r="AJ55" s="332"/>
      <c r="AK55" s="331"/>
      <c r="AN55" s="333"/>
      <c r="AO55" s="332"/>
      <c r="AP55" s="332"/>
      <c r="AQ55" s="331"/>
      <c r="AR55" s="388"/>
    </row>
    <row r="56" s="299" customFormat="1" ht="15.95" customHeight="1" spans="1:44">
      <c r="A56" s="334"/>
      <c r="B56" s="335"/>
      <c r="C56" s="335"/>
      <c r="D56" s="336" t="s">
        <v>828</v>
      </c>
      <c r="E56" s="340"/>
      <c r="F56" s="335"/>
      <c r="G56" s="335"/>
      <c r="H56" s="335"/>
      <c r="J56" s="333"/>
      <c r="K56" s="332"/>
      <c r="M56" s="331"/>
      <c r="P56" s="333"/>
      <c r="Q56" s="332"/>
      <c r="S56" s="331"/>
      <c r="V56" s="333"/>
      <c r="W56" s="332"/>
      <c r="X56" s="332"/>
      <c r="Y56" s="331"/>
      <c r="AB56" s="333"/>
      <c r="AC56" s="332"/>
      <c r="AD56" s="332"/>
      <c r="AE56" s="331"/>
      <c r="AH56" s="333"/>
      <c r="AI56" s="332"/>
      <c r="AJ56" s="332"/>
      <c r="AK56" s="331"/>
      <c r="AN56" s="333"/>
      <c r="AO56" s="332"/>
      <c r="AP56" s="332"/>
      <c r="AQ56" s="331"/>
      <c r="AR56" s="388"/>
    </row>
    <row r="57" s="299" customFormat="1" ht="15.95" customHeight="1" spans="1:44">
      <c r="A57" s="335" t="s">
        <v>324</v>
      </c>
      <c r="B57" s="335"/>
      <c r="C57" s="335"/>
      <c r="D57" s="344"/>
      <c r="E57" s="340">
        <f>SUM(E46:E55)</f>
        <v>2069451.88</v>
      </c>
      <c r="F57" s="335"/>
      <c r="G57" s="335"/>
      <c r="H57" s="335"/>
      <c r="J57" s="333"/>
      <c r="K57" s="332"/>
      <c r="M57" s="331"/>
      <c r="P57" s="333"/>
      <c r="Q57" s="332"/>
      <c r="S57" s="331"/>
      <c r="V57" s="333"/>
      <c r="W57" s="332"/>
      <c r="X57" s="332"/>
      <c r="Y57" s="331"/>
      <c r="AB57" s="333"/>
      <c r="AC57" s="332"/>
      <c r="AD57" s="332"/>
      <c r="AE57" s="331"/>
      <c r="AH57" s="333"/>
      <c r="AI57" s="332"/>
      <c r="AJ57" s="332"/>
      <c r="AK57" s="331"/>
      <c r="AN57" s="333"/>
      <c r="AO57" s="332"/>
      <c r="AP57" s="332"/>
      <c r="AQ57" s="331"/>
      <c r="AR57" s="388"/>
    </row>
    <row r="58" s="300" customFormat="1" ht="15.95" customHeight="1" spans="1:44">
      <c r="A58" s="345"/>
      <c r="D58" s="346"/>
      <c r="E58" s="347"/>
      <c r="G58" s="345"/>
      <c r="J58" s="346"/>
      <c r="K58" s="347"/>
      <c r="M58" s="345"/>
      <c r="P58" s="346"/>
      <c r="Q58" s="347"/>
      <c r="S58" s="345"/>
      <c r="V58" s="346"/>
      <c r="W58" s="347"/>
      <c r="X58" s="347"/>
      <c r="Y58" s="368"/>
      <c r="Z58" s="369"/>
      <c r="AA58" s="369"/>
      <c r="AB58" s="370"/>
      <c r="AC58" s="371"/>
      <c r="AD58" s="347"/>
      <c r="AE58" s="372"/>
      <c r="AF58" s="373"/>
      <c r="AG58" s="373"/>
      <c r="AH58" s="379"/>
      <c r="AI58" s="380"/>
      <c r="AJ58" s="347"/>
      <c r="AK58" s="372"/>
      <c r="AL58" s="373"/>
      <c r="AM58" s="373"/>
      <c r="AN58" s="379"/>
      <c r="AO58" s="380"/>
      <c r="AP58" s="389"/>
      <c r="AQ58" s="345"/>
      <c r="AR58" s="390"/>
    </row>
    <row r="59" s="300" customFormat="1" ht="12" spans="1:44">
      <c r="A59" s="345"/>
      <c r="D59" s="346"/>
      <c r="E59" s="347"/>
      <c r="G59" s="345"/>
      <c r="J59" s="346"/>
      <c r="K59" s="347"/>
      <c r="M59" s="345"/>
      <c r="P59" s="346"/>
      <c r="Q59" s="347"/>
      <c r="S59" s="345"/>
      <c r="V59" s="346"/>
      <c r="W59" s="347"/>
      <c r="X59" s="347"/>
      <c r="Y59" s="368"/>
      <c r="Z59" s="369"/>
      <c r="AA59" s="369"/>
      <c r="AB59" s="370"/>
      <c r="AC59" s="371"/>
      <c r="AD59" s="347"/>
      <c r="AE59" s="372"/>
      <c r="AF59" s="373"/>
      <c r="AG59" s="373"/>
      <c r="AH59" s="379"/>
      <c r="AI59" s="380"/>
      <c r="AJ59" s="347"/>
      <c r="AK59" s="372"/>
      <c r="AL59" s="373"/>
      <c r="AM59" s="373"/>
      <c r="AN59" s="379"/>
      <c r="AO59" s="380"/>
      <c r="AP59" s="389"/>
      <c r="AQ59" s="345"/>
      <c r="AR59" s="390"/>
    </row>
    <row r="60" s="300" customFormat="1" ht="12" spans="1:44">
      <c r="A60" s="345"/>
      <c r="D60" s="346"/>
      <c r="E60" s="347"/>
      <c r="G60" s="345"/>
      <c r="J60" s="346"/>
      <c r="K60" s="347"/>
      <c r="M60" s="345"/>
      <c r="P60" s="346"/>
      <c r="Q60" s="347"/>
      <c r="S60" s="345"/>
      <c r="V60" s="346"/>
      <c r="W60" s="347"/>
      <c r="X60" s="347"/>
      <c r="Y60" s="368"/>
      <c r="Z60" s="369"/>
      <c r="AA60" s="369"/>
      <c r="AB60" s="370"/>
      <c r="AC60" s="371"/>
      <c r="AD60" s="347"/>
      <c r="AE60" s="372"/>
      <c r="AF60" s="373"/>
      <c r="AG60" s="373"/>
      <c r="AH60" s="379"/>
      <c r="AI60" s="380"/>
      <c r="AJ60" s="347"/>
      <c r="AK60" s="372"/>
      <c r="AL60" s="373"/>
      <c r="AM60" s="373"/>
      <c r="AN60" s="379"/>
      <c r="AO60" s="380"/>
      <c r="AP60" s="389"/>
      <c r="AQ60" s="345"/>
      <c r="AR60" s="390"/>
    </row>
  </sheetData>
  <mergeCells count="32">
    <mergeCell ref="A1:E1"/>
    <mergeCell ref="G1:K1"/>
    <mergeCell ref="M1:Q1"/>
    <mergeCell ref="S1:W1"/>
    <mergeCell ref="Y1:AC1"/>
    <mergeCell ref="AE1:AI1"/>
    <mergeCell ref="AK1:AO1"/>
    <mergeCell ref="F45:H45"/>
    <mergeCell ref="F46:H46"/>
    <mergeCell ref="F47:H47"/>
    <mergeCell ref="F48:H48"/>
    <mergeCell ref="F49:H49"/>
    <mergeCell ref="F50:H50"/>
    <mergeCell ref="F51:H51"/>
    <mergeCell ref="F52:H52"/>
    <mergeCell ref="F54:H54"/>
    <mergeCell ref="F55:H55"/>
    <mergeCell ref="A57:B57"/>
    <mergeCell ref="F57:H57"/>
    <mergeCell ref="D20:D23"/>
    <mergeCell ref="E20:E23"/>
    <mergeCell ref="J20:J23"/>
    <mergeCell ref="P20:P23"/>
    <mergeCell ref="Q20:Q23"/>
    <mergeCell ref="V20:V23"/>
    <mergeCell ref="W20:W23"/>
    <mergeCell ref="AB20:AB23"/>
    <mergeCell ref="AC20:AC23"/>
    <mergeCell ref="AH20:AH23"/>
    <mergeCell ref="AI20:AI23"/>
    <mergeCell ref="AN20:AN23"/>
    <mergeCell ref="AO20:AO23"/>
  </mergeCells>
  <pageMargins left="0.78740157480315" right="0.78740157480315" top="0.984251968503937" bottom="0.78740157480315" header="0.590551181102362" footer="0.590551181102362"/>
  <pageSetup paperSize="9" orientation="portrait"/>
  <headerFooter alignWithMargins="0"/>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L32"/>
  <sheetViews>
    <sheetView view="pageBreakPreview" zoomScaleNormal="100" workbookViewId="0">
      <selection activeCell="R14" sqref="R14"/>
    </sheetView>
  </sheetViews>
  <sheetFormatPr defaultColWidth="9" defaultRowHeight="15.75" customHeight="1"/>
  <cols>
    <col min="1" max="1" width="3.625" style="13" customWidth="1"/>
    <col min="2" max="2" width="35.375" style="13" customWidth="1"/>
    <col min="3" max="3" width="5.625" style="13" customWidth="1"/>
    <col min="4" max="4" width="8" style="13" hidden="1" customWidth="1" outlineLevel="1"/>
    <col min="5" max="5" width="6.875" style="393" hidden="1" customWidth="1" collapsed="1"/>
    <col min="6" max="6" width="4.625" style="167" hidden="1" customWidth="1"/>
    <col min="7" max="7" width="4.625" style="13" hidden="1" customWidth="1"/>
    <col min="8" max="8" width="4.625" style="13" customWidth="1"/>
    <col min="9" max="9" width="8.5" style="167" customWidth="1"/>
    <col min="10" max="13" width="11" style="13" hidden="1" customWidth="1" outlineLevel="1"/>
    <col min="14" max="14" width="11.125" style="13" customWidth="1" collapsed="1"/>
    <col min="15" max="15" width="11.125" style="13" customWidth="1"/>
    <col min="16" max="16" width="12" style="164" customWidth="1"/>
    <col min="17" max="17" width="7.25" style="13" customWidth="1"/>
    <col min="18" max="18" width="11.875" style="164" customWidth="1"/>
    <col min="19" max="19" width="7.5" style="164" customWidth="1"/>
    <col min="20" max="20" width="9.5" style="13" hidden="1" customWidth="1"/>
    <col min="21" max="21" width="6.875" style="13" customWidth="1"/>
    <col min="22" max="24" width="9.5" style="13" customWidth="1"/>
    <col min="25" max="25" width="4.625" style="13" customWidth="1"/>
    <col min="26" max="26" width="5.625" style="13" customWidth="1"/>
    <col min="27" max="27" width="6.625" style="13" customWidth="1"/>
    <col min="28" max="30" width="5.625" style="13" customWidth="1"/>
    <col min="31" max="31" width="9.375" style="13" customWidth="1"/>
    <col min="32" max="34" width="9" style="13"/>
    <col min="35" max="35" width="10.75" style="13" customWidth="1"/>
    <col min="36" max="37" width="9" style="13"/>
    <col min="38" max="38" width="15" style="13" customWidth="1"/>
    <col min="39" max="16384" width="9" style="13"/>
  </cols>
  <sheetData>
    <row r="1" spans="1:27">
      <c r="A1" s="14" t="s">
        <v>284</v>
      </c>
      <c r="B1" s="15" t="s">
        <v>361</v>
      </c>
      <c r="C1" s="16"/>
      <c r="D1" s="16"/>
      <c r="E1" s="163"/>
      <c r="F1" s="394"/>
      <c r="G1" s="16"/>
      <c r="H1" s="16"/>
      <c r="I1" s="394"/>
      <c r="J1" s="16"/>
      <c r="K1" s="16"/>
      <c r="L1" s="16"/>
      <c r="M1" s="16"/>
      <c r="N1" s="16"/>
      <c r="O1" s="16"/>
      <c r="P1" s="401"/>
      <c r="Q1" s="16"/>
      <c r="R1" s="401"/>
      <c r="S1" s="401"/>
      <c r="T1" s="16"/>
      <c r="U1" s="16"/>
      <c r="V1" s="16"/>
      <c r="W1" s="16"/>
      <c r="X1" s="16"/>
      <c r="Y1" s="16"/>
      <c r="Z1" s="16"/>
      <c r="AA1" s="16"/>
    </row>
    <row r="2" s="11" customFormat="1" ht="30" customHeight="1" spans="1:27">
      <c r="A2" s="17" t="s">
        <v>829</v>
      </c>
      <c r="B2" s="18"/>
      <c r="C2" s="18"/>
      <c r="D2" s="18"/>
      <c r="E2" s="18"/>
      <c r="F2" s="18"/>
      <c r="G2" s="18"/>
      <c r="H2" s="18"/>
      <c r="I2" s="18"/>
      <c r="J2" s="18"/>
      <c r="K2" s="18"/>
      <c r="L2" s="18"/>
      <c r="M2" s="18"/>
      <c r="N2" s="18"/>
      <c r="O2" s="18"/>
      <c r="P2" s="18"/>
      <c r="Q2" s="18"/>
      <c r="R2" s="18"/>
      <c r="S2" s="18"/>
      <c r="T2" s="18"/>
      <c r="U2" s="18"/>
      <c r="V2" s="18"/>
      <c r="W2" s="18"/>
      <c r="X2" s="18"/>
      <c r="Y2" s="18"/>
      <c r="Z2" s="18"/>
      <c r="AA2" s="18"/>
    </row>
    <row r="3" s="159" customFormat="1" ht="15.95" customHeight="1" spans="1:27">
      <c r="A3" s="169" t="str">
        <f>CONCATENATE(封面!D9,封面!F9,封面!G9,封面!H9,封面!I9,封面!J9,封面!K9)</f>
        <v>评估基准日：2021年3月31日</v>
      </c>
      <c r="B3" s="169"/>
      <c r="C3" s="169"/>
      <c r="D3" s="169"/>
      <c r="E3" s="169"/>
      <c r="F3" s="169"/>
      <c r="G3" s="169"/>
      <c r="H3" s="169"/>
      <c r="I3" s="194"/>
      <c r="J3" s="194"/>
      <c r="K3" s="194"/>
      <c r="L3" s="194"/>
      <c r="M3" s="194"/>
      <c r="N3" s="194"/>
      <c r="O3" s="194"/>
      <c r="P3" s="194"/>
      <c r="Q3" s="194"/>
      <c r="R3" s="194"/>
      <c r="S3" s="194"/>
      <c r="T3" s="194"/>
      <c r="U3" s="194"/>
      <c r="V3" s="194"/>
      <c r="W3" s="194"/>
      <c r="X3" s="194"/>
      <c r="Y3" s="407"/>
      <c r="Z3" s="407"/>
      <c r="AA3" s="407"/>
    </row>
    <row r="4" s="159" customFormat="1" ht="15.95" customHeight="1" spans="1:37">
      <c r="A4" s="170" t="str">
        <f>封面!D7&amp;封面!F7</f>
        <v>产权持有人：黑龙江省机场管理集团有限公司漠河机场分公司</v>
      </c>
      <c r="E4" s="395"/>
      <c r="F4" s="246"/>
      <c r="I4" s="246"/>
      <c r="P4" s="210"/>
      <c r="R4" s="210"/>
      <c r="S4" s="210"/>
      <c r="U4" s="211" t="s">
        <v>286</v>
      </c>
      <c r="V4" s="211"/>
      <c r="W4" s="211"/>
      <c r="X4" s="211"/>
      <c r="Y4" s="408"/>
      <c r="Z4" s="409" t="str">
        <f>[23]房屋建筑物!AK4</f>
        <v>2013年9月30日</v>
      </c>
      <c r="AA4" s="409"/>
      <c r="AB4" s="408"/>
      <c r="AD4" s="410"/>
      <c r="AE4" s="246"/>
      <c r="AF4" s="411">
        <f>房屋建筑物!BA4</f>
        <v>0</v>
      </c>
      <c r="AG4" s="160"/>
      <c r="AH4" s="411"/>
      <c r="AK4" s="246"/>
    </row>
    <row r="5" s="160" customFormat="1" ht="15.95" customHeight="1" spans="1:38">
      <c r="A5" s="172" t="s">
        <v>351</v>
      </c>
      <c r="B5" s="172" t="s">
        <v>830</v>
      </c>
      <c r="C5" s="172" t="s">
        <v>632</v>
      </c>
      <c r="D5" s="175" t="s">
        <v>670</v>
      </c>
      <c r="E5" s="196" t="s">
        <v>672</v>
      </c>
      <c r="F5" s="279" t="s">
        <v>831</v>
      </c>
      <c r="G5" s="173" t="s">
        <v>832</v>
      </c>
      <c r="H5" s="396" t="s">
        <v>542</v>
      </c>
      <c r="I5" s="279" t="s">
        <v>833</v>
      </c>
      <c r="J5" s="172" t="s">
        <v>364</v>
      </c>
      <c r="K5" s="172"/>
      <c r="L5" s="252" t="s">
        <v>442</v>
      </c>
      <c r="M5" s="254"/>
      <c r="N5" s="172" t="s">
        <v>366</v>
      </c>
      <c r="O5" s="172"/>
      <c r="P5" s="172" t="s">
        <v>367</v>
      </c>
      <c r="Q5" s="172"/>
      <c r="R5" s="172"/>
      <c r="S5" s="399" t="s">
        <v>369</v>
      </c>
      <c r="T5" s="173" t="s">
        <v>834</v>
      </c>
      <c r="U5" s="173" t="s">
        <v>450</v>
      </c>
      <c r="V5" s="18"/>
      <c r="W5" s="18"/>
      <c r="X5" s="18"/>
      <c r="Y5" s="412" t="s">
        <v>677</v>
      </c>
      <c r="Z5" s="173" t="s">
        <v>678</v>
      </c>
      <c r="AA5" s="173" t="s">
        <v>679</v>
      </c>
      <c r="AB5" s="413" t="s">
        <v>680</v>
      </c>
      <c r="AC5" s="173" t="s">
        <v>681</v>
      </c>
      <c r="AD5" s="414" t="s">
        <v>682</v>
      </c>
      <c r="AE5" s="397" t="s">
        <v>683</v>
      </c>
      <c r="AF5" s="173" t="s">
        <v>692</v>
      </c>
      <c r="AG5" s="173" t="s">
        <v>694</v>
      </c>
      <c r="AH5" s="418" t="s">
        <v>695</v>
      </c>
      <c r="AI5" s="172" t="s">
        <v>696</v>
      </c>
      <c r="AJ5" s="172" t="s">
        <v>697</v>
      </c>
      <c r="AK5" s="397" t="s">
        <v>698</v>
      </c>
      <c r="AL5" s="397" t="s">
        <v>835</v>
      </c>
    </row>
    <row r="6" s="160" customFormat="1" ht="15.95" customHeight="1" spans="1:38">
      <c r="A6" s="172"/>
      <c r="B6" s="172"/>
      <c r="C6" s="172"/>
      <c r="D6" s="175"/>
      <c r="E6" s="196"/>
      <c r="F6" s="397"/>
      <c r="G6" s="172"/>
      <c r="H6" s="398"/>
      <c r="I6" s="397"/>
      <c r="J6" s="172" t="s">
        <v>637</v>
      </c>
      <c r="K6" s="172" t="s">
        <v>638</v>
      </c>
      <c r="L6" s="172" t="s">
        <v>637</v>
      </c>
      <c r="M6" s="172" t="s">
        <v>638</v>
      </c>
      <c r="N6" s="172" t="s">
        <v>637</v>
      </c>
      <c r="O6" s="172" t="s">
        <v>638</v>
      </c>
      <c r="P6" s="399" t="s">
        <v>637</v>
      </c>
      <c r="Q6" s="172" t="s">
        <v>701</v>
      </c>
      <c r="R6" s="399" t="s">
        <v>638</v>
      </c>
      <c r="S6" s="399"/>
      <c r="T6" s="172"/>
      <c r="U6" s="172"/>
      <c r="V6" s="18"/>
      <c r="W6" s="18"/>
      <c r="X6" s="18"/>
      <c r="Y6" s="412"/>
      <c r="Z6" s="173"/>
      <c r="AA6" s="173"/>
      <c r="AB6" s="413"/>
      <c r="AC6" s="173"/>
      <c r="AD6" s="414"/>
      <c r="AE6" s="397"/>
      <c r="AF6" s="173"/>
      <c r="AG6" s="173"/>
      <c r="AH6" s="419"/>
      <c r="AI6" s="172"/>
      <c r="AJ6" s="172"/>
      <c r="AK6" s="397"/>
      <c r="AL6" s="397"/>
    </row>
    <row r="7" s="159" customFormat="1" ht="15.95" customHeight="1" spans="1:38">
      <c r="A7" s="172"/>
      <c r="B7" s="179"/>
      <c r="C7" s="172"/>
      <c r="D7" s="251"/>
      <c r="E7" s="196"/>
      <c r="F7" s="397"/>
      <c r="G7" s="172"/>
      <c r="H7" s="172"/>
      <c r="I7" s="215"/>
      <c r="J7" s="201"/>
      <c r="K7" s="201"/>
      <c r="L7" s="201"/>
      <c r="M7" s="201"/>
      <c r="N7" s="215"/>
      <c r="O7" s="215"/>
      <c r="P7" s="215"/>
      <c r="Q7" s="404"/>
      <c r="R7" s="403"/>
      <c r="S7" s="403"/>
      <c r="T7" s="201"/>
      <c r="U7" s="251"/>
      <c r="V7" s="18"/>
      <c r="W7" s="18"/>
      <c r="X7" s="18"/>
      <c r="Y7" s="413"/>
      <c r="Z7" s="415"/>
      <c r="AA7" s="415"/>
      <c r="AB7" s="413"/>
      <c r="AC7" s="415"/>
      <c r="AD7" s="404"/>
      <c r="AE7" s="416"/>
      <c r="AF7" s="415"/>
      <c r="AG7" s="415"/>
      <c r="AH7" s="420"/>
      <c r="AI7" s="415"/>
      <c r="AJ7" s="415"/>
      <c r="AK7" s="415"/>
      <c r="AL7" s="415"/>
    </row>
    <row r="8" s="159" customFormat="1" ht="15.95" customHeight="1" spans="1:38">
      <c r="A8" s="172"/>
      <c r="B8" s="181"/>
      <c r="C8" s="172"/>
      <c r="D8" s="251"/>
      <c r="E8" s="196"/>
      <c r="F8" s="399"/>
      <c r="G8" s="174"/>
      <c r="H8" s="172"/>
      <c r="I8" s="215"/>
      <c r="J8" s="215"/>
      <c r="K8" s="201"/>
      <c r="L8" s="201"/>
      <c r="M8" s="201"/>
      <c r="N8" s="215"/>
      <c r="O8" s="215"/>
      <c r="P8" s="215"/>
      <c r="Q8" s="404"/>
      <c r="R8" s="403"/>
      <c r="S8" s="403"/>
      <c r="T8" s="201"/>
      <c r="U8" s="251"/>
      <c r="V8" s="18"/>
      <c r="W8" s="405"/>
      <c r="X8" s="18"/>
      <c r="Y8" s="413"/>
      <c r="Z8" s="415"/>
      <c r="AA8" s="415"/>
      <c r="AB8" s="413"/>
      <c r="AC8" s="415"/>
      <c r="AD8" s="404"/>
      <c r="AE8" s="417">
        <v>20</v>
      </c>
      <c r="AF8" s="415"/>
      <c r="AG8" s="415"/>
      <c r="AH8" s="420"/>
      <c r="AI8" s="415"/>
      <c r="AJ8" s="415"/>
      <c r="AK8" s="415"/>
      <c r="AL8" s="415"/>
    </row>
    <row r="9" s="159" customFormat="1" ht="15.95" customHeight="1" spans="1:38">
      <c r="A9" s="172"/>
      <c r="B9" s="181"/>
      <c r="C9" s="172"/>
      <c r="D9" s="251"/>
      <c r="E9" s="196"/>
      <c r="F9" s="399"/>
      <c r="G9" s="172"/>
      <c r="H9" s="172"/>
      <c r="I9" s="215"/>
      <c r="J9" s="215"/>
      <c r="K9" s="201"/>
      <c r="L9" s="201"/>
      <c r="M9" s="201"/>
      <c r="N9" s="215"/>
      <c r="O9" s="215"/>
      <c r="P9" s="215"/>
      <c r="Q9" s="404"/>
      <c r="R9" s="403"/>
      <c r="S9" s="403"/>
      <c r="T9" s="201"/>
      <c r="U9" s="251"/>
      <c r="V9" s="18"/>
      <c r="W9" s="18"/>
      <c r="X9" s="18"/>
      <c r="Y9" s="413"/>
      <c r="Z9" s="415"/>
      <c r="AA9" s="415"/>
      <c r="AB9" s="413"/>
      <c r="AC9" s="415"/>
      <c r="AD9" s="404"/>
      <c r="AE9" s="417">
        <v>45</v>
      </c>
      <c r="AF9" s="415"/>
      <c r="AG9" s="415"/>
      <c r="AH9" s="420"/>
      <c r="AI9" s="415"/>
      <c r="AJ9" s="415"/>
      <c r="AK9" s="415"/>
      <c r="AL9" s="415"/>
    </row>
    <row r="10" s="159" customFormat="1" ht="15.95" customHeight="1" spans="1:38">
      <c r="A10" s="172"/>
      <c r="B10" s="181"/>
      <c r="C10" s="172"/>
      <c r="D10" s="251"/>
      <c r="E10" s="196"/>
      <c r="F10" s="397"/>
      <c r="G10" s="172"/>
      <c r="H10" s="172"/>
      <c r="I10" s="215"/>
      <c r="J10" s="215"/>
      <c r="K10" s="201"/>
      <c r="L10" s="201"/>
      <c r="M10" s="201"/>
      <c r="N10" s="215"/>
      <c r="O10" s="215"/>
      <c r="P10" s="215"/>
      <c r="Q10" s="404"/>
      <c r="R10" s="403"/>
      <c r="S10" s="403"/>
      <c r="T10" s="201"/>
      <c r="U10" s="251"/>
      <c r="V10" s="18"/>
      <c r="W10" s="18"/>
      <c r="X10" s="18"/>
      <c r="Y10" s="413"/>
      <c r="Z10" s="415"/>
      <c r="AA10" s="415"/>
      <c r="AB10" s="413"/>
      <c r="AC10" s="415"/>
      <c r="AD10" s="404"/>
      <c r="AE10" s="417">
        <v>10</v>
      </c>
      <c r="AF10" s="415"/>
      <c r="AG10" s="415"/>
      <c r="AH10" s="420"/>
      <c r="AI10" s="415"/>
      <c r="AJ10" s="415"/>
      <c r="AK10" s="415"/>
      <c r="AL10" s="415"/>
    </row>
    <row r="11" s="159" customFormat="1" ht="15.95" customHeight="1" spans="1:38">
      <c r="A11" s="172"/>
      <c r="B11" s="181"/>
      <c r="C11" s="172"/>
      <c r="D11" s="251"/>
      <c r="E11" s="196"/>
      <c r="F11" s="397"/>
      <c r="G11" s="172"/>
      <c r="H11" s="172"/>
      <c r="I11" s="215"/>
      <c r="J11" s="215"/>
      <c r="K11" s="201"/>
      <c r="L11" s="201"/>
      <c r="M11" s="201"/>
      <c r="N11" s="215"/>
      <c r="O11" s="215"/>
      <c r="P11" s="215"/>
      <c r="Q11" s="404"/>
      <c r="R11" s="403"/>
      <c r="S11" s="403"/>
      <c r="T11" s="201"/>
      <c r="U11" s="251"/>
      <c r="V11" s="18"/>
      <c r="W11" s="18"/>
      <c r="X11" s="18"/>
      <c r="Y11" s="413"/>
      <c r="Z11" s="415"/>
      <c r="AA11" s="415"/>
      <c r="AB11" s="413"/>
      <c r="AC11" s="415"/>
      <c r="AD11" s="404"/>
      <c r="AE11" s="417">
        <v>30</v>
      </c>
      <c r="AF11" s="415"/>
      <c r="AG11" s="415"/>
      <c r="AH11" s="420"/>
      <c r="AI11" s="415"/>
      <c r="AJ11" s="415"/>
      <c r="AK11" s="415"/>
      <c r="AL11" s="415"/>
    </row>
    <row r="12" s="159" customFormat="1" ht="15.95" customHeight="1" spans="1:38">
      <c r="A12" s="172"/>
      <c r="B12" s="181"/>
      <c r="C12" s="172"/>
      <c r="D12" s="251"/>
      <c r="E12" s="196"/>
      <c r="F12" s="397"/>
      <c r="G12" s="172"/>
      <c r="H12" s="172"/>
      <c r="I12" s="215"/>
      <c r="J12" s="215"/>
      <c r="K12" s="201"/>
      <c r="L12" s="201"/>
      <c r="M12" s="201"/>
      <c r="N12" s="215"/>
      <c r="O12" s="215"/>
      <c r="P12" s="215"/>
      <c r="Q12" s="404"/>
      <c r="R12" s="403"/>
      <c r="S12" s="403"/>
      <c r="T12" s="201"/>
      <c r="U12" s="251"/>
      <c r="V12" s="18"/>
      <c r="W12" s="18"/>
      <c r="X12" s="18"/>
      <c r="Y12" s="413"/>
      <c r="Z12" s="415"/>
      <c r="AA12" s="415"/>
      <c r="AB12" s="413"/>
      <c r="AC12" s="415"/>
      <c r="AD12" s="404"/>
      <c r="AE12" s="417">
        <v>45</v>
      </c>
      <c r="AF12" s="415"/>
      <c r="AG12" s="415"/>
      <c r="AH12" s="421"/>
      <c r="AI12" s="215"/>
      <c r="AJ12" s="415"/>
      <c r="AK12" s="415"/>
      <c r="AL12" s="415"/>
    </row>
    <row r="13" s="159" customFormat="1" ht="15.95" customHeight="1" spans="1:38">
      <c r="A13" s="172"/>
      <c r="B13" s="181"/>
      <c r="C13" s="172"/>
      <c r="D13" s="251"/>
      <c r="E13" s="196"/>
      <c r="F13" s="397"/>
      <c r="G13" s="172"/>
      <c r="H13" s="172"/>
      <c r="I13" s="215"/>
      <c r="J13" s="215"/>
      <c r="K13" s="201"/>
      <c r="L13" s="201"/>
      <c r="M13" s="201"/>
      <c r="N13" s="215"/>
      <c r="O13" s="215"/>
      <c r="P13" s="215"/>
      <c r="Q13" s="404"/>
      <c r="R13" s="403"/>
      <c r="S13" s="403"/>
      <c r="T13" s="201"/>
      <c r="U13" s="251"/>
      <c r="V13" s="18"/>
      <c r="W13" s="18"/>
      <c r="X13" s="18"/>
      <c r="Y13" s="413"/>
      <c r="Z13" s="415"/>
      <c r="AA13" s="415"/>
      <c r="AB13" s="413"/>
      <c r="AC13" s="415"/>
      <c r="AD13" s="404"/>
      <c r="AE13" s="417">
        <v>25</v>
      </c>
      <c r="AF13" s="415"/>
      <c r="AG13" s="415"/>
      <c r="AH13" s="420"/>
      <c r="AI13" s="415"/>
      <c r="AJ13" s="415"/>
      <c r="AK13" s="415"/>
      <c r="AL13" s="415"/>
    </row>
    <row r="14" s="159" customFormat="1" ht="15.95" customHeight="1" spans="1:38">
      <c r="A14" s="172"/>
      <c r="B14" s="181"/>
      <c r="C14" s="172"/>
      <c r="D14" s="251"/>
      <c r="E14" s="196"/>
      <c r="F14" s="397"/>
      <c r="G14" s="172"/>
      <c r="H14" s="172"/>
      <c r="I14" s="215"/>
      <c r="J14" s="215"/>
      <c r="K14" s="201"/>
      <c r="L14" s="201"/>
      <c r="M14" s="201"/>
      <c r="N14" s="215"/>
      <c r="O14" s="215"/>
      <c r="P14" s="215"/>
      <c r="Q14" s="404"/>
      <c r="R14" s="403"/>
      <c r="S14" s="403"/>
      <c r="T14" s="201"/>
      <c r="U14" s="251"/>
      <c r="V14" s="18"/>
      <c r="W14" s="18"/>
      <c r="X14" s="18"/>
      <c r="Y14" s="413"/>
      <c r="Z14" s="172"/>
      <c r="AA14" s="415"/>
      <c r="AB14" s="413"/>
      <c r="AC14" s="415"/>
      <c r="AD14" s="404"/>
      <c r="AE14" s="417">
        <v>40</v>
      </c>
      <c r="AF14" s="415"/>
      <c r="AG14" s="415"/>
      <c r="AH14" s="420"/>
      <c r="AI14" s="415"/>
      <c r="AJ14" s="415"/>
      <c r="AK14" s="415"/>
      <c r="AL14" s="415"/>
    </row>
    <row r="15" s="159" customFormat="1" ht="15.95" customHeight="1" spans="1:38">
      <c r="A15" s="172"/>
      <c r="B15" s="181"/>
      <c r="C15" s="172"/>
      <c r="D15" s="251"/>
      <c r="E15" s="196"/>
      <c r="F15" s="399"/>
      <c r="G15" s="172"/>
      <c r="H15" s="172"/>
      <c r="I15" s="215"/>
      <c r="J15" s="215"/>
      <c r="K15" s="201"/>
      <c r="L15" s="201"/>
      <c r="M15" s="201"/>
      <c r="N15" s="215"/>
      <c r="O15" s="215"/>
      <c r="P15" s="215"/>
      <c r="Q15" s="404"/>
      <c r="R15" s="403"/>
      <c r="S15" s="403"/>
      <c r="T15" s="201"/>
      <c r="U15" s="251"/>
      <c r="V15" s="18"/>
      <c r="W15" s="18"/>
      <c r="X15" s="18"/>
      <c r="Y15" s="413"/>
      <c r="Z15" s="172"/>
      <c r="AA15" s="415"/>
      <c r="AB15" s="413"/>
      <c r="AC15" s="415"/>
      <c r="AD15" s="404"/>
      <c r="AE15" s="417">
        <v>350</v>
      </c>
      <c r="AF15" s="415"/>
      <c r="AG15" s="415"/>
      <c r="AH15" s="420"/>
      <c r="AI15" s="415"/>
      <c r="AJ15" s="415"/>
      <c r="AK15" s="415"/>
      <c r="AL15" s="415"/>
    </row>
    <row r="16" s="159" customFormat="1" ht="15.95" customHeight="1" spans="1:38">
      <c r="A16" s="172"/>
      <c r="B16" s="181"/>
      <c r="C16" s="172"/>
      <c r="D16" s="251"/>
      <c r="E16" s="196"/>
      <c r="F16" s="399"/>
      <c r="G16" s="172"/>
      <c r="H16" s="400"/>
      <c r="I16" s="215"/>
      <c r="J16" s="215"/>
      <c r="K16" s="201"/>
      <c r="L16" s="201"/>
      <c r="M16" s="201"/>
      <c r="N16" s="215"/>
      <c r="O16" s="215"/>
      <c r="P16" s="215"/>
      <c r="Q16" s="404"/>
      <c r="R16" s="403"/>
      <c r="S16" s="403"/>
      <c r="T16" s="201"/>
      <c r="U16" s="251"/>
      <c r="V16" s="18"/>
      <c r="W16" s="18"/>
      <c r="X16" s="18"/>
      <c r="Y16" s="413"/>
      <c r="Z16" s="172"/>
      <c r="AA16" s="415"/>
      <c r="AB16" s="413"/>
      <c r="AC16" s="415"/>
      <c r="AD16" s="404"/>
      <c r="AE16" s="417">
        <v>1800</v>
      </c>
      <c r="AF16" s="415"/>
      <c r="AG16" s="415"/>
      <c r="AH16" s="420"/>
      <c r="AI16" s="415"/>
      <c r="AJ16" s="415"/>
      <c r="AK16" s="415"/>
      <c r="AL16" s="415"/>
    </row>
    <row r="17" s="159" customFormat="1" ht="15.95" customHeight="1" spans="1:38">
      <c r="A17" s="172"/>
      <c r="B17" s="181"/>
      <c r="C17" s="172"/>
      <c r="D17" s="251"/>
      <c r="E17" s="196"/>
      <c r="F17" s="399"/>
      <c r="G17" s="172"/>
      <c r="H17" s="172"/>
      <c r="I17" s="215"/>
      <c r="J17" s="215"/>
      <c r="K17" s="201"/>
      <c r="L17" s="201"/>
      <c r="M17" s="201"/>
      <c r="N17" s="215"/>
      <c r="O17" s="215"/>
      <c r="P17" s="215"/>
      <c r="Q17" s="404"/>
      <c r="R17" s="403"/>
      <c r="S17" s="403"/>
      <c r="T17" s="201"/>
      <c r="U17" s="251"/>
      <c r="V17" s="18"/>
      <c r="W17" s="18"/>
      <c r="X17" s="18"/>
      <c r="Y17" s="413"/>
      <c r="Z17" s="172"/>
      <c r="AA17" s="415"/>
      <c r="AB17" s="413"/>
      <c r="AC17" s="415"/>
      <c r="AD17" s="404"/>
      <c r="AE17" s="417">
        <v>200</v>
      </c>
      <c r="AF17" s="415"/>
      <c r="AG17" s="415"/>
      <c r="AH17" s="420"/>
      <c r="AI17" s="415"/>
      <c r="AJ17" s="415"/>
      <c r="AK17" s="415"/>
      <c r="AL17" s="415"/>
    </row>
    <row r="18" s="159" customFormat="1" ht="15.95" customHeight="1" spans="1:38">
      <c r="A18" s="172"/>
      <c r="B18" s="181"/>
      <c r="C18" s="174"/>
      <c r="D18" s="251"/>
      <c r="E18" s="196"/>
      <c r="F18" s="399"/>
      <c r="G18" s="172"/>
      <c r="H18" s="172"/>
      <c r="I18" s="215"/>
      <c r="J18" s="215"/>
      <c r="K18" s="201"/>
      <c r="L18" s="201"/>
      <c r="M18" s="201"/>
      <c r="N18" s="215"/>
      <c r="O18" s="215"/>
      <c r="P18" s="215"/>
      <c r="Q18" s="404"/>
      <c r="R18" s="403"/>
      <c r="S18" s="403"/>
      <c r="T18" s="201"/>
      <c r="U18" s="251"/>
      <c r="V18" s="18"/>
      <c r="W18" s="18"/>
      <c r="X18" s="18"/>
      <c r="Y18" s="413"/>
      <c r="Z18" s="172"/>
      <c r="AA18" s="415"/>
      <c r="AB18" s="413"/>
      <c r="AC18" s="415"/>
      <c r="AD18" s="404"/>
      <c r="AE18" s="417">
        <v>160</v>
      </c>
      <c r="AF18" s="415"/>
      <c r="AG18" s="415"/>
      <c r="AH18" s="420"/>
      <c r="AI18" s="415"/>
      <c r="AJ18" s="415"/>
      <c r="AK18" s="415"/>
      <c r="AL18" s="415"/>
    </row>
    <row r="19" s="159" customFormat="1" ht="15.95" customHeight="1" spans="1:38">
      <c r="A19" s="172"/>
      <c r="B19" s="181"/>
      <c r="C19" s="172"/>
      <c r="D19" s="251"/>
      <c r="E19" s="196"/>
      <c r="F19" s="397"/>
      <c r="G19" s="172"/>
      <c r="H19" s="172"/>
      <c r="I19" s="215"/>
      <c r="J19" s="215"/>
      <c r="K19" s="201"/>
      <c r="L19" s="201"/>
      <c r="M19" s="201"/>
      <c r="N19" s="215"/>
      <c r="O19" s="215"/>
      <c r="P19" s="215"/>
      <c r="Q19" s="404"/>
      <c r="R19" s="403"/>
      <c r="S19" s="403"/>
      <c r="T19" s="201"/>
      <c r="U19" s="251"/>
      <c r="V19" s="18"/>
      <c r="W19" s="18"/>
      <c r="X19" s="18"/>
      <c r="Y19" s="413"/>
      <c r="Z19" s="172"/>
      <c r="AA19" s="415"/>
      <c r="AB19" s="413"/>
      <c r="AC19" s="415"/>
      <c r="AD19" s="404"/>
      <c r="AE19" s="417">
        <v>420</v>
      </c>
      <c r="AF19" s="415"/>
      <c r="AG19" s="415"/>
      <c r="AH19" s="420"/>
      <c r="AI19" s="415"/>
      <c r="AJ19" s="415"/>
      <c r="AK19" s="415"/>
      <c r="AL19" s="415"/>
    </row>
    <row r="20" s="159" customFormat="1" ht="15.95" customHeight="1" spans="1:38">
      <c r="A20" s="172"/>
      <c r="B20" s="181"/>
      <c r="C20" s="172"/>
      <c r="D20" s="251"/>
      <c r="E20" s="196"/>
      <c r="F20" s="397"/>
      <c r="G20" s="172"/>
      <c r="H20" s="172"/>
      <c r="I20" s="215"/>
      <c r="J20" s="215"/>
      <c r="K20" s="201"/>
      <c r="L20" s="201"/>
      <c r="M20" s="201"/>
      <c r="N20" s="215"/>
      <c r="O20" s="215"/>
      <c r="P20" s="215"/>
      <c r="Q20" s="404"/>
      <c r="R20" s="403"/>
      <c r="S20" s="403"/>
      <c r="T20" s="201"/>
      <c r="U20" s="251"/>
      <c r="V20" s="18"/>
      <c r="W20" s="18"/>
      <c r="X20" s="18"/>
      <c r="Y20" s="413"/>
      <c r="Z20" s="172"/>
      <c r="AA20" s="415"/>
      <c r="AB20" s="413"/>
      <c r="AC20" s="415"/>
      <c r="AD20" s="404"/>
      <c r="AE20" s="417">
        <v>1500</v>
      </c>
      <c r="AF20" s="415"/>
      <c r="AG20" s="415"/>
      <c r="AH20" s="420"/>
      <c r="AI20" s="415"/>
      <c r="AJ20" s="415"/>
      <c r="AK20" s="415"/>
      <c r="AL20" s="415"/>
    </row>
    <row r="21" s="159" customFormat="1" ht="15.95" customHeight="1" spans="1:38">
      <c r="A21" s="172"/>
      <c r="B21" s="181"/>
      <c r="C21" s="172"/>
      <c r="D21" s="251"/>
      <c r="E21" s="196"/>
      <c r="F21" s="397"/>
      <c r="G21" s="172"/>
      <c r="H21" s="172"/>
      <c r="I21" s="215"/>
      <c r="J21" s="215"/>
      <c r="K21" s="201"/>
      <c r="L21" s="201"/>
      <c r="M21" s="201"/>
      <c r="N21" s="215"/>
      <c r="O21" s="215"/>
      <c r="P21" s="215"/>
      <c r="Q21" s="404"/>
      <c r="R21" s="403"/>
      <c r="S21" s="403"/>
      <c r="T21" s="201"/>
      <c r="U21" s="251"/>
      <c r="V21" s="18"/>
      <c r="W21" s="18"/>
      <c r="X21" s="18"/>
      <c r="Y21" s="413"/>
      <c r="Z21" s="172"/>
      <c r="AA21" s="415"/>
      <c r="AB21" s="413"/>
      <c r="AC21" s="415"/>
      <c r="AD21" s="404"/>
      <c r="AE21" s="417">
        <v>55</v>
      </c>
      <c r="AF21" s="415"/>
      <c r="AG21" s="415"/>
      <c r="AH21" s="420"/>
      <c r="AI21" s="415"/>
      <c r="AJ21" s="415"/>
      <c r="AK21" s="415"/>
      <c r="AL21" s="415"/>
    </row>
    <row r="22" s="159" customFormat="1" ht="15.95" customHeight="1" spans="1:38">
      <c r="A22" s="172"/>
      <c r="B22" s="181"/>
      <c r="C22" s="172"/>
      <c r="D22" s="251"/>
      <c r="E22" s="196"/>
      <c r="F22" s="397"/>
      <c r="G22" s="172"/>
      <c r="H22" s="172"/>
      <c r="I22" s="215"/>
      <c r="J22" s="215"/>
      <c r="K22" s="201"/>
      <c r="L22" s="201"/>
      <c r="M22" s="201"/>
      <c r="N22" s="215"/>
      <c r="O22" s="215"/>
      <c r="P22" s="215"/>
      <c r="Q22" s="404"/>
      <c r="R22" s="403"/>
      <c r="S22" s="403"/>
      <c r="T22" s="201"/>
      <c r="U22" s="251"/>
      <c r="V22" s="18"/>
      <c r="W22" s="18"/>
      <c r="X22" s="18"/>
      <c r="Y22" s="413"/>
      <c r="Z22" s="172"/>
      <c r="AA22" s="415"/>
      <c r="AB22" s="413"/>
      <c r="AC22" s="415"/>
      <c r="AD22" s="404"/>
      <c r="AE22" s="417">
        <v>300</v>
      </c>
      <c r="AF22" s="415"/>
      <c r="AG22" s="415"/>
      <c r="AH22" s="420"/>
      <c r="AI22" s="415"/>
      <c r="AJ22" s="415"/>
      <c r="AK22" s="415"/>
      <c r="AL22" s="415"/>
    </row>
    <row r="23" s="159" customFormat="1" ht="15.95" customHeight="1" spans="1:38">
      <c r="A23" s="172"/>
      <c r="B23" s="181"/>
      <c r="C23" s="172"/>
      <c r="D23" s="251"/>
      <c r="E23" s="196"/>
      <c r="F23" s="397"/>
      <c r="G23" s="172"/>
      <c r="H23" s="172"/>
      <c r="I23" s="215"/>
      <c r="J23" s="215"/>
      <c r="K23" s="201"/>
      <c r="L23" s="201"/>
      <c r="M23" s="201"/>
      <c r="N23" s="215"/>
      <c r="O23" s="215"/>
      <c r="P23" s="215"/>
      <c r="Q23" s="404"/>
      <c r="R23" s="403"/>
      <c r="S23" s="403"/>
      <c r="T23" s="201"/>
      <c r="U23" s="251"/>
      <c r="V23" s="18"/>
      <c r="W23" s="18"/>
      <c r="X23" s="18"/>
      <c r="Y23" s="413"/>
      <c r="Z23" s="172"/>
      <c r="AA23" s="415"/>
      <c r="AB23" s="413"/>
      <c r="AC23" s="415"/>
      <c r="AD23" s="404"/>
      <c r="AE23" s="417">
        <v>800</v>
      </c>
      <c r="AF23" s="415"/>
      <c r="AG23" s="415"/>
      <c r="AH23" s="420"/>
      <c r="AI23" s="415"/>
      <c r="AJ23" s="415"/>
      <c r="AK23" s="415"/>
      <c r="AL23" s="415"/>
    </row>
    <row r="24" s="159" customFormat="1" ht="15.95" customHeight="1" spans="1:38">
      <c r="A24" s="172"/>
      <c r="B24" s="181"/>
      <c r="C24" s="172"/>
      <c r="D24" s="251"/>
      <c r="E24" s="196"/>
      <c r="F24" s="397"/>
      <c r="G24" s="172"/>
      <c r="H24" s="172"/>
      <c r="I24" s="215"/>
      <c r="J24" s="215"/>
      <c r="K24" s="201"/>
      <c r="L24" s="201"/>
      <c r="M24" s="201"/>
      <c r="N24" s="215"/>
      <c r="O24" s="215"/>
      <c r="P24" s="215"/>
      <c r="Q24" s="404"/>
      <c r="R24" s="403"/>
      <c r="S24" s="403"/>
      <c r="T24" s="201"/>
      <c r="U24" s="251"/>
      <c r="V24" s="18"/>
      <c r="W24" s="18"/>
      <c r="X24" s="18"/>
      <c r="Y24" s="413"/>
      <c r="Z24" s="172"/>
      <c r="AA24" s="415"/>
      <c r="AB24" s="413"/>
      <c r="AC24" s="415"/>
      <c r="AD24" s="404"/>
      <c r="AE24" s="417">
        <v>40</v>
      </c>
      <c r="AF24" s="415"/>
      <c r="AG24" s="415"/>
      <c r="AH24" s="420"/>
      <c r="AI24" s="415"/>
      <c r="AJ24" s="415"/>
      <c r="AK24" s="415"/>
      <c r="AL24" s="415"/>
    </row>
    <row r="25" s="159" customFormat="1" ht="15.95" customHeight="1" spans="1:38">
      <c r="A25" s="172"/>
      <c r="B25" s="181"/>
      <c r="C25" s="172"/>
      <c r="D25" s="251"/>
      <c r="E25" s="196"/>
      <c r="F25" s="397"/>
      <c r="G25" s="172"/>
      <c r="H25" s="172"/>
      <c r="I25" s="215"/>
      <c r="J25" s="215"/>
      <c r="K25" s="201"/>
      <c r="L25" s="201"/>
      <c r="M25" s="201"/>
      <c r="N25" s="215"/>
      <c r="O25" s="215"/>
      <c r="P25" s="215"/>
      <c r="Q25" s="404"/>
      <c r="R25" s="403"/>
      <c r="S25" s="403"/>
      <c r="T25" s="201"/>
      <c r="U25" s="251"/>
      <c r="V25" s="18"/>
      <c r="W25" s="18"/>
      <c r="X25" s="18"/>
      <c r="Y25" s="413"/>
      <c r="Z25" s="172"/>
      <c r="AA25" s="415"/>
      <c r="AB25" s="413"/>
      <c r="AC25" s="415"/>
      <c r="AD25" s="404"/>
      <c r="AE25" s="417">
        <v>55</v>
      </c>
      <c r="AF25" s="415"/>
      <c r="AG25" s="415"/>
      <c r="AH25" s="420"/>
      <c r="AI25" s="415"/>
      <c r="AJ25" s="415"/>
      <c r="AK25" s="415"/>
      <c r="AL25" s="415"/>
    </row>
    <row r="26" s="159" customFormat="1" ht="15.95" customHeight="1" spans="1:38">
      <c r="A26" s="172"/>
      <c r="B26" s="181"/>
      <c r="C26" s="172"/>
      <c r="D26" s="251"/>
      <c r="E26" s="196"/>
      <c r="F26" s="397"/>
      <c r="G26" s="172"/>
      <c r="H26" s="172"/>
      <c r="I26" s="215"/>
      <c r="J26" s="215"/>
      <c r="K26" s="201"/>
      <c r="L26" s="201"/>
      <c r="M26" s="201"/>
      <c r="N26" s="215"/>
      <c r="O26" s="215"/>
      <c r="P26" s="215"/>
      <c r="Q26" s="404"/>
      <c r="R26" s="403"/>
      <c r="S26" s="403"/>
      <c r="T26" s="201"/>
      <c r="U26" s="251"/>
      <c r="V26" s="18"/>
      <c r="W26" s="18"/>
      <c r="X26" s="18"/>
      <c r="Y26" s="413"/>
      <c r="Z26" s="172"/>
      <c r="AA26" s="415"/>
      <c r="AB26" s="413"/>
      <c r="AC26" s="415"/>
      <c r="AD26" s="404"/>
      <c r="AE26" s="417">
        <v>50</v>
      </c>
      <c r="AF26" s="415"/>
      <c r="AG26" s="415"/>
      <c r="AH26" s="420"/>
      <c r="AI26" s="415"/>
      <c r="AJ26" s="415"/>
      <c r="AK26" s="415"/>
      <c r="AL26" s="415"/>
    </row>
    <row r="27" s="159" customFormat="1" ht="15.95" customHeight="1" spans="1:38">
      <c r="A27" s="172"/>
      <c r="B27" s="181"/>
      <c r="C27" s="172"/>
      <c r="D27" s="251"/>
      <c r="E27" s="196"/>
      <c r="F27" s="397"/>
      <c r="G27" s="172"/>
      <c r="H27" s="172"/>
      <c r="I27" s="215"/>
      <c r="J27" s="215"/>
      <c r="K27" s="201"/>
      <c r="L27" s="201"/>
      <c r="M27" s="201"/>
      <c r="N27" s="215"/>
      <c r="O27" s="215"/>
      <c r="P27" s="215"/>
      <c r="Q27" s="404"/>
      <c r="R27" s="403"/>
      <c r="S27" s="403"/>
      <c r="T27" s="201"/>
      <c r="U27" s="251"/>
      <c r="V27" s="18"/>
      <c r="W27" s="18"/>
      <c r="X27" s="18"/>
      <c r="Y27" s="413"/>
      <c r="Z27" s="172"/>
      <c r="AA27" s="415"/>
      <c r="AB27" s="413"/>
      <c r="AC27" s="415"/>
      <c r="AD27" s="404"/>
      <c r="AE27" s="417">
        <v>30</v>
      </c>
      <c r="AF27" s="415"/>
      <c r="AG27" s="415"/>
      <c r="AH27" s="420"/>
      <c r="AI27" s="415"/>
      <c r="AJ27" s="415"/>
      <c r="AK27" s="415"/>
      <c r="AL27" s="415"/>
    </row>
    <row r="28" s="159" customFormat="1" ht="15.95" customHeight="1" spans="1:38">
      <c r="A28" s="172"/>
      <c r="B28" s="251"/>
      <c r="C28" s="172"/>
      <c r="D28" s="251"/>
      <c r="E28" s="196"/>
      <c r="F28" s="397"/>
      <c r="G28" s="172"/>
      <c r="H28" s="172"/>
      <c r="I28" s="215"/>
      <c r="J28" s="215"/>
      <c r="K28" s="201"/>
      <c r="L28" s="201"/>
      <c r="M28" s="201"/>
      <c r="N28" s="215"/>
      <c r="O28" s="215"/>
      <c r="P28" s="215"/>
      <c r="Q28" s="218"/>
      <c r="R28" s="403"/>
      <c r="S28" s="403"/>
      <c r="T28" s="201"/>
      <c r="U28" s="251"/>
      <c r="V28" s="18"/>
      <c r="W28" s="18"/>
      <c r="X28" s="18"/>
      <c r="Y28" s="413"/>
      <c r="Z28" s="172"/>
      <c r="AA28" s="415"/>
      <c r="AB28" s="413"/>
      <c r="AC28" s="415"/>
      <c r="AD28" s="404"/>
      <c r="AE28" s="417">
        <v>20</v>
      </c>
      <c r="AF28" s="415"/>
      <c r="AG28" s="415"/>
      <c r="AH28" s="420"/>
      <c r="AI28" s="415"/>
      <c r="AJ28" s="415"/>
      <c r="AK28" s="415"/>
      <c r="AL28" s="415"/>
    </row>
    <row r="29" s="159" customFormat="1" ht="15.95" customHeight="1" spans="1:24">
      <c r="A29" s="172"/>
      <c r="B29" s="251"/>
      <c r="C29" s="172"/>
      <c r="D29" s="251"/>
      <c r="E29" s="196"/>
      <c r="F29" s="397"/>
      <c r="G29" s="172"/>
      <c r="H29" s="172"/>
      <c r="I29" s="402"/>
      <c r="J29" s="201"/>
      <c r="K29" s="201"/>
      <c r="L29" s="201"/>
      <c r="M29" s="201"/>
      <c r="N29" s="215"/>
      <c r="O29" s="215"/>
      <c r="P29" s="215"/>
      <c r="Q29" s="218"/>
      <c r="R29" s="403"/>
      <c r="S29" s="403"/>
      <c r="T29" s="201"/>
      <c r="U29" s="251"/>
      <c r="V29" s="406"/>
      <c r="W29" s="406"/>
      <c r="X29" s="406"/>
    </row>
    <row r="30" s="159" customFormat="1" ht="15.95" customHeight="1" spans="1:24">
      <c r="A30" s="252" t="s">
        <v>497</v>
      </c>
      <c r="B30" s="253"/>
      <c r="C30" s="254"/>
      <c r="D30" s="251"/>
      <c r="E30" s="196"/>
      <c r="F30" s="397"/>
      <c r="G30" s="172"/>
      <c r="H30" s="172"/>
      <c r="I30" s="402"/>
      <c r="J30" s="201">
        <f>SUM(J7:J29)</f>
        <v>0</v>
      </c>
      <c r="K30" s="201">
        <f>SUM(K7:K29)</f>
        <v>0</v>
      </c>
      <c r="L30" s="201"/>
      <c r="M30" s="201"/>
      <c r="N30" s="215">
        <f>SUM(N7:N29)</f>
        <v>0</v>
      </c>
      <c r="O30" s="215">
        <f>SUM(O7:O29)</f>
        <v>0</v>
      </c>
      <c r="P30" s="403">
        <f>SUM(P7:P29)</f>
        <v>0</v>
      </c>
      <c r="Q30" s="218"/>
      <c r="R30" s="403">
        <f>SUM(R7:R29)</f>
        <v>0</v>
      </c>
      <c r="S30" s="403" t="str">
        <f>IF(O30=0,"",(R30-O30)/O30*100)</f>
        <v/>
      </c>
      <c r="T30" s="201"/>
      <c r="U30" s="251"/>
      <c r="V30" s="406"/>
      <c r="W30" s="406"/>
      <c r="X30" s="406"/>
    </row>
    <row r="31" s="159" customFormat="1" ht="15.95" customHeight="1" spans="1:19">
      <c r="A31" s="255" t="str">
        <f>封面!D11&amp;封面!G11</f>
        <v>填表人：魏延辉</v>
      </c>
      <c r="E31" s="395"/>
      <c r="F31" s="246"/>
      <c r="I31" s="246"/>
      <c r="N31" s="255"/>
      <c r="P31" s="210"/>
      <c r="R31" s="210"/>
      <c r="S31" s="210"/>
    </row>
    <row r="32" s="159" customFormat="1" ht="15.95" customHeight="1" spans="1:19">
      <c r="A32" s="255" t="str">
        <f>CONCATENATE(封面!D13,封面!F13,封面!G13,封面!H13,封面!I13,封面!J13,封面!K13)</f>
        <v>填表日期：2021年3月31日</v>
      </c>
      <c r="E32" s="395"/>
      <c r="F32" s="246"/>
      <c r="I32" s="246"/>
      <c r="P32" s="210"/>
      <c r="R32" s="210"/>
      <c r="S32" s="210"/>
    </row>
  </sheetData>
  <mergeCells count="34">
    <mergeCell ref="A2:U2"/>
    <mergeCell ref="A3:U3"/>
    <mergeCell ref="Z4:AA4"/>
    <mergeCell ref="J5:K5"/>
    <mergeCell ref="L5:M5"/>
    <mergeCell ref="N5:O5"/>
    <mergeCell ref="P5:R5"/>
    <mergeCell ref="A30:C30"/>
    <mergeCell ref="A5:A6"/>
    <mergeCell ref="B5:B6"/>
    <mergeCell ref="C5:C6"/>
    <mergeCell ref="D5:D6"/>
    <mergeCell ref="E5:E6"/>
    <mergeCell ref="F5:F6"/>
    <mergeCell ref="G5:G6"/>
    <mergeCell ref="H5:H6"/>
    <mergeCell ref="I5:I6"/>
    <mergeCell ref="S5:S6"/>
    <mergeCell ref="T5:T6"/>
    <mergeCell ref="U5:U6"/>
    <mergeCell ref="Y5:Y6"/>
    <mergeCell ref="Z5:Z6"/>
    <mergeCell ref="AA5:AA6"/>
    <mergeCell ref="AB5:AB6"/>
    <mergeCell ref="AC5:AC6"/>
    <mergeCell ref="AD5:AD6"/>
    <mergeCell ref="AE5:AE6"/>
    <mergeCell ref="AF5:AF6"/>
    <mergeCell ref="AG5:AG6"/>
    <mergeCell ref="AH5:AH6"/>
    <mergeCell ref="AI5:AI6"/>
    <mergeCell ref="AJ5:AJ6"/>
    <mergeCell ref="AK5:AK6"/>
    <mergeCell ref="AL5:AL6"/>
  </mergeCells>
  <hyperlinks>
    <hyperlink ref="A1" location="索引目录!E36" display="返回索引页"/>
    <hyperlink ref="B1" location="固定资产汇总!B9" display="返回"/>
  </hyperlinks>
  <printOptions horizontalCentered="1"/>
  <pageMargins left="0.590551181102362" right="0.590551181102362" top="0.78740157480315" bottom="0.78740157480315" header="1.10236220472441" footer="0.590551181102362"/>
  <pageSetup paperSize="9" scale="94" firstPageNumber="4294963191" fitToHeight="0" orientation="landscape" useFirstPageNumber="1"/>
  <headerFooter alignWithMargins="0">
    <oddHeader>&amp;R&amp;"-,常规"&amp;9表4-6-2
共&amp;N页第&amp;P页</oddHeader>
  </headerFooter>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29"/>
  <sheetViews>
    <sheetView workbookViewId="0">
      <selection activeCell="I9" sqref="I9"/>
    </sheetView>
  </sheetViews>
  <sheetFormatPr defaultColWidth="9" defaultRowHeight="15.75" customHeight="1"/>
  <cols>
    <col min="1" max="1" width="4.5" style="13" customWidth="1"/>
    <col min="2" max="2" width="13.25" style="13" customWidth="1"/>
    <col min="3" max="3" width="8" style="13" hidden="1" customWidth="1" outlineLevel="1"/>
    <col min="4" max="4" width="4.75" style="13" customWidth="1" collapsed="1"/>
    <col min="5" max="5" width="4.75" style="13" customWidth="1"/>
    <col min="6" max="6" width="16.375" style="13" customWidth="1"/>
    <col min="7" max="7" width="4.375" style="13" customWidth="1"/>
    <col min="8" max="8" width="4.875" style="13" customWidth="1"/>
    <col min="9" max="9" width="12.125" style="13" customWidth="1"/>
    <col min="10" max="13" width="11" style="13" hidden="1" customWidth="1" outlineLevel="1"/>
    <col min="14" max="14" width="11.75" style="13" customWidth="1" collapsed="1"/>
    <col min="15" max="15" width="11.5" style="13" customWidth="1"/>
    <col min="16" max="16" width="11" style="13" customWidth="1"/>
    <col min="17" max="17" width="6.625" style="13" customWidth="1"/>
    <col min="18" max="18" width="11" style="13" customWidth="1"/>
    <col min="19" max="19" width="6.125" style="13" customWidth="1"/>
    <col min="20" max="20" width="5.75" style="13" customWidth="1"/>
    <col min="21" max="16384" width="9" style="13"/>
  </cols>
  <sheetData>
    <row r="1" spans="1:20">
      <c r="A1" s="14" t="s">
        <v>284</v>
      </c>
      <c r="B1" s="15" t="s">
        <v>361</v>
      </c>
      <c r="C1" s="16"/>
      <c r="D1" s="16"/>
      <c r="E1" s="16"/>
      <c r="F1" s="16"/>
      <c r="G1" s="16"/>
      <c r="H1" s="16"/>
      <c r="I1" s="16"/>
      <c r="J1" s="16"/>
      <c r="K1" s="16"/>
      <c r="L1" s="16"/>
      <c r="M1" s="16"/>
      <c r="N1" s="16"/>
      <c r="O1" s="16"/>
      <c r="P1" s="16"/>
      <c r="Q1" s="16"/>
      <c r="R1" s="16"/>
      <c r="S1" s="16"/>
      <c r="T1" s="16"/>
    </row>
    <row r="2" s="11" customFormat="1" ht="30" customHeight="1" spans="1:20">
      <c r="A2" s="17" t="s">
        <v>836</v>
      </c>
      <c r="B2" s="18"/>
      <c r="C2" s="18"/>
      <c r="D2" s="18"/>
      <c r="E2" s="18"/>
      <c r="F2" s="18"/>
      <c r="G2" s="18"/>
      <c r="H2" s="18"/>
      <c r="I2" s="18"/>
      <c r="J2" s="18"/>
      <c r="K2" s="18"/>
      <c r="L2" s="18"/>
      <c r="M2" s="18"/>
      <c r="N2" s="18"/>
      <c r="O2" s="18"/>
      <c r="P2" s="18"/>
      <c r="Q2" s="18"/>
      <c r="R2" s="18"/>
      <c r="S2" s="18"/>
      <c r="T2" s="18"/>
    </row>
    <row r="3" ht="14.1" customHeight="1" spans="1:20">
      <c r="A3" s="19" t="str">
        <f>CONCATENATE(封面!D9,封面!F9,封面!G9,封面!H9,封面!I9,封面!J9,封面!K9)</f>
        <v>评估基准日：2021年3月31日</v>
      </c>
      <c r="B3" s="19"/>
      <c r="C3" s="19"/>
      <c r="D3" s="19"/>
      <c r="E3" s="19"/>
      <c r="F3" s="19"/>
      <c r="G3" s="19"/>
      <c r="H3" s="19"/>
      <c r="I3" s="30"/>
      <c r="J3" s="30"/>
      <c r="K3" s="30"/>
      <c r="L3" s="30"/>
      <c r="M3" s="30"/>
      <c r="N3" s="30"/>
      <c r="O3" s="30"/>
      <c r="P3" s="30"/>
      <c r="Q3" s="30"/>
      <c r="R3" s="30"/>
      <c r="S3" s="30"/>
      <c r="T3" s="30"/>
    </row>
    <row r="4" customHeight="1" spans="1:20">
      <c r="A4" s="20" t="str">
        <f>封面!D7&amp;封面!F7</f>
        <v>产权持有人：黑龙江省机场管理集团有限公司漠河机场分公司</v>
      </c>
      <c r="G4" s="391"/>
      <c r="H4" s="391"/>
      <c r="I4" s="391"/>
      <c r="T4" s="31" t="s">
        <v>286</v>
      </c>
    </row>
    <row r="5" s="12" customFormat="1" customHeight="1" spans="1:20">
      <c r="A5" s="21" t="s">
        <v>351</v>
      </c>
      <c r="B5" s="23" t="s">
        <v>837</v>
      </c>
      <c r="C5" s="125" t="s">
        <v>670</v>
      </c>
      <c r="D5" s="22" t="s">
        <v>838</v>
      </c>
      <c r="E5" s="22" t="s">
        <v>839</v>
      </c>
      <c r="F5" s="22" t="s">
        <v>840</v>
      </c>
      <c r="G5" s="22" t="s">
        <v>841</v>
      </c>
      <c r="H5" s="22" t="s">
        <v>842</v>
      </c>
      <c r="I5" s="22" t="s">
        <v>672</v>
      </c>
      <c r="J5" s="129" t="s">
        <v>364</v>
      </c>
      <c r="K5" s="130"/>
      <c r="L5" s="131" t="s">
        <v>442</v>
      </c>
      <c r="M5" s="132"/>
      <c r="N5" s="21" t="s">
        <v>366</v>
      </c>
      <c r="O5" s="23"/>
      <c r="P5" s="21" t="s">
        <v>367</v>
      </c>
      <c r="Q5" s="23"/>
      <c r="R5" s="23"/>
      <c r="S5" s="22" t="s">
        <v>387</v>
      </c>
      <c r="T5" s="22" t="s">
        <v>450</v>
      </c>
    </row>
    <row r="6" s="12" customFormat="1" customHeight="1" spans="1:20">
      <c r="A6" s="23"/>
      <c r="B6" s="23"/>
      <c r="C6" s="126"/>
      <c r="D6" s="23"/>
      <c r="E6" s="23"/>
      <c r="F6" s="23"/>
      <c r="G6" s="23"/>
      <c r="H6" s="23"/>
      <c r="I6" s="23"/>
      <c r="J6" s="21" t="s">
        <v>637</v>
      </c>
      <c r="K6" s="21" t="s">
        <v>638</v>
      </c>
      <c r="L6" s="21" t="s">
        <v>637</v>
      </c>
      <c r="M6" s="21" t="s">
        <v>638</v>
      </c>
      <c r="N6" s="21" t="s">
        <v>637</v>
      </c>
      <c r="O6" s="21" t="s">
        <v>638</v>
      </c>
      <c r="P6" s="21" t="s">
        <v>637</v>
      </c>
      <c r="Q6" s="21" t="s">
        <v>570</v>
      </c>
      <c r="R6" s="21" t="s">
        <v>638</v>
      </c>
      <c r="S6" s="23"/>
      <c r="T6" s="23"/>
    </row>
    <row r="7" customHeight="1" spans="1:20">
      <c r="A7" s="23"/>
      <c r="B7" s="392"/>
      <c r="C7" s="127"/>
      <c r="D7" s="23"/>
      <c r="E7" s="23"/>
      <c r="F7" s="23"/>
      <c r="G7" s="23"/>
      <c r="H7" s="23"/>
      <c r="I7" s="392" t="s">
        <v>843</v>
      </c>
      <c r="J7" s="26"/>
      <c r="K7" s="26"/>
      <c r="L7" s="26"/>
      <c r="M7" s="26"/>
      <c r="N7" s="392"/>
      <c r="O7" s="392"/>
      <c r="P7" s="26"/>
      <c r="Q7" s="95"/>
      <c r="R7" s="26">
        <f>ROUND(P7*Q7/100,0)</f>
        <v>0</v>
      </c>
      <c r="S7" s="26" t="str">
        <f>IF(O7=0,"",(R7-O7)/O7*100)</f>
        <v/>
      </c>
      <c r="T7" s="32"/>
    </row>
    <row r="8" customHeight="1" spans="1:20">
      <c r="A8" s="23"/>
      <c r="B8" s="392"/>
      <c r="C8" s="127"/>
      <c r="D8" s="23"/>
      <c r="E8" s="23"/>
      <c r="F8" s="23"/>
      <c r="G8" s="23"/>
      <c r="H8" s="23"/>
      <c r="I8" s="392" t="s">
        <v>843</v>
      </c>
      <c r="J8" s="26"/>
      <c r="K8" s="26"/>
      <c r="L8" s="26"/>
      <c r="M8" s="26"/>
      <c r="N8" s="392"/>
      <c r="O8" s="392"/>
      <c r="P8" s="26"/>
      <c r="Q8" s="95"/>
      <c r="R8" s="26">
        <f t="shared" ref="R8:R25" si="0">ROUND(P8*Q8/100,0)</f>
        <v>0</v>
      </c>
      <c r="S8" s="26" t="str">
        <f t="shared" ref="S8:S25" si="1">IF(O8=0,"",(R8-O8)/O8*100)</f>
        <v/>
      </c>
      <c r="T8" s="32"/>
    </row>
    <row r="9" customHeight="1" spans="1:20">
      <c r="A9" s="23"/>
      <c r="B9" s="392"/>
      <c r="C9" s="127"/>
      <c r="D9" s="23"/>
      <c r="E9" s="23"/>
      <c r="F9" s="392"/>
      <c r="G9" s="23"/>
      <c r="H9" s="23"/>
      <c r="I9" s="392" t="s">
        <v>844</v>
      </c>
      <c r="J9" s="26"/>
      <c r="K9" s="26"/>
      <c r="L9" s="26"/>
      <c r="M9" s="26"/>
      <c r="N9" s="392"/>
      <c r="O9" s="392"/>
      <c r="P9" s="26"/>
      <c r="Q9" s="95"/>
      <c r="R9" s="26">
        <f t="shared" si="0"/>
        <v>0</v>
      </c>
      <c r="S9" s="26" t="str">
        <f t="shared" si="1"/>
        <v/>
      </c>
      <c r="T9" s="32"/>
    </row>
    <row r="10" customHeight="1" spans="1:20">
      <c r="A10" s="23"/>
      <c r="B10" s="24"/>
      <c r="C10" s="127"/>
      <c r="D10" s="23"/>
      <c r="E10" s="23"/>
      <c r="F10" s="23"/>
      <c r="G10" s="23"/>
      <c r="H10" s="23"/>
      <c r="I10" s="25"/>
      <c r="J10" s="26"/>
      <c r="K10" s="26"/>
      <c r="L10" s="26"/>
      <c r="M10" s="26"/>
      <c r="N10" s="26"/>
      <c r="O10" s="26"/>
      <c r="P10" s="26"/>
      <c r="Q10" s="95"/>
      <c r="R10" s="26">
        <f t="shared" si="0"/>
        <v>0</v>
      </c>
      <c r="S10" s="26" t="str">
        <f t="shared" si="1"/>
        <v/>
      </c>
      <c r="T10" s="32"/>
    </row>
    <row r="11" customHeight="1" spans="1:20">
      <c r="A11" s="23"/>
      <c r="B11" s="24"/>
      <c r="C11" s="127"/>
      <c r="D11" s="23"/>
      <c r="E11" s="23"/>
      <c r="F11" s="23"/>
      <c r="G11" s="23"/>
      <c r="H11" s="23"/>
      <c r="I11" s="25"/>
      <c r="J11" s="26"/>
      <c r="K11" s="26"/>
      <c r="L11" s="26"/>
      <c r="M11" s="26"/>
      <c r="N11" s="26"/>
      <c r="O11" s="26"/>
      <c r="P11" s="26"/>
      <c r="Q11" s="95"/>
      <c r="R11" s="26">
        <f t="shared" si="0"/>
        <v>0</v>
      </c>
      <c r="S11" s="26" t="str">
        <f t="shared" si="1"/>
        <v/>
      </c>
      <c r="T11" s="32"/>
    </row>
    <row r="12" customHeight="1" spans="1:20">
      <c r="A12" s="23"/>
      <c r="B12" s="24"/>
      <c r="C12" s="127"/>
      <c r="D12" s="23"/>
      <c r="E12" s="23"/>
      <c r="F12" s="23"/>
      <c r="G12" s="23"/>
      <c r="H12" s="23"/>
      <c r="I12" s="25"/>
      <c r="J12" s="26"/>
      <c r="K12" s="26"/>
      <c r="L12" s="26"/>
      <c r="M12" s="26"/>
      <c r="N12" s="26"/>
      <c r="O12" s="26"/>
      <c r="P12" s="26"/>
      <c r="Q12" s="95"/>
      <c r="R12" s="26">
        <f t="shared" si="0"/>
        <v>0</v>
      </c>
      <c r="S12" s="26" t="str">
        <f t="shared" si="1"/>
        <v/>
      </c>
      <c r="T12" s="32"/>
    </row>
    <row r="13" customHeight="1" spans="1:20">
      <c r="A13" s="23"/>
      <c r="B13" s="24"/>
      <c r="C13" s="127"/>
      <c r="D13" s="23"/>
      <c r="E13" s="23"/>
      <c r="F13" s="23"/>
      <c r="G13" s="23"/>
      <c r="H13" s="23"/>
      <c r="I13" s="25"/>
      <c r="J13" s="26"/>
      <c r="K13" s="26"/>
      <c r="L13" s="26"/>
      <c r="M13" s="26"/>
      <c r="N13" s="26"/>
      <c r="O13" s="26"/>
      <c r="P13" s="26"/>
      <c r="Q13" s="95"/>
      <c r="R13" s="26">
        <f t="shared" si="0"/>
        <v>0</v>
      </c>
      <c r="S13" s="26" t="str">
        <f t="shared" si="1"/>
        <v/>
      </c>
      <c r="T13" s="32"/>
    </row>
    <row r="14" customHeight="1" spans="1:20">
      <c r="A14" s="23"/>
      <c r="B14" s="24"/>
      <c r="C14" s="127"/>
      <c r="D14" s="23"/>
      <c r="E14" s="23"/>
      <c r="F14" s="23"/>
      <c r="G14" s="23"/>
      <c r="H14" s="23"/>
      <c r="I14" s="25"/>
      <c r="J14" s="26"/>
      <c r="K14" s="26"/>
      <c r="L14" s="26"/>
      <c r="M14" s="26"/>
      <c r="N14" s="26"/>
      <c r="O14" s="26"/>
      <c r="P14" s="26"/>
      <c r="Q14" s="95"/>
      <c r="R14" s="26">
        <f t="shared" si="0"/>
        <v>0</v>
      </c>
      <c r="S14" s="26" t="str">
        <f t="shared" si="1"/>
        <v/>
      </c>
      <c r="T14" s="32"/>
    </row>
    <row r="15" customHeight="1" spans="1:20">
      <c r="A15" s="23"/>
      <c r="B15" s="24"/>
      <c r="C15" s="127"/>
      <c r="D15" s="23"/>
      <c r="E15" s="23"/>
      <c r="F15" s="23"/>
      <c r="G15" s="23"/>
      <c r="H15" s="23"/>
      <c r="I15" s="25"/>
      <c r="J15" s="26"/>
      <c r="K15" s="26"/>
      <c r="L15" s="26"/>
      <c r="M15" s="26"/>
      <c r="N15" s="26"/>
      <c r="O15" s="26"/>
      <c r="P15" s="26"/>
      <c r="Q15" s="95"/>
      <c r="R15" s="26">
        <f t="shared" si="0"/>
        <v>0</v>
      </c>
      <c r="S15" s="26" t="str">
        <f t="shared" si="1"/>
        <v/>
      </c>
      <c r="T15" s="32"/>
    </row>
    <row r="16" customHeight="1" spans="1:20">
      <c r="A16" s="23"/>
      <c r="B16" s="24"/>
      <c r="C16" s="127"/>
      <c r="D16" s="23"/>
      <c r="E16" s="23"/>
      <c r="F16" s="23"/>
      <c r="G16" s="23"/>
      <c r="H16" s="23"/>
      <c r="I16" s="25"/>
      <c r="J16" s="26"/>
      <c r="K16" s="26"/>
      <c r="L16" s="26"/>
      <c r="M16" s="26"/>
      <c r="N16" s="26"/>
      <c r="O16" s="26"/>
      <c r="P16" s="26"/>
      <c r="Q16" s="95"/>
      <c r="R16" s="26">
        <f t="shared" si="0"/>
        <v>0</v>
      </c>
      <c r="S16" s="26" t="str">
        <f t="shared" si="1"/>
        <v/>
      </c>
      <c r="T16" s="32"/>
    </row>
    <row r="17" customHeight="1" spans="1:20">
      <c r="A17" s="23"/>
      <c r="B17" s="24"/>
      <c r="C17" s="127"/>
      <c r="D17" s="23"/>
      <c r="E17" s="23"/>
      <c r="F17" s="23"/>
      <c r="G17" s="23"/>
      <c r="H17" s="23"/>
      <c r="I17" s="25"/>
      <c r="J17" s="26"/>
      <c r="K17" s="26"/>
      <c r="L17" s="26"/>
      <c r="M17" s="26"/>
      <c r="N17" s="26"/>
      <c r="O17" s="26"/>
      <c r="P17" s="26"/>
      <c r="Q17" s="95"/>
      <c r="R17" s="26">
        <f t="shared" si="0"/>
        <v>0</v>
      </c>
      <c r="S17" s="26" t="str">
        <f t="shared" si="1"/>
        <v/>
      </c>
      <c r="T17" s="32"/>
    </row>
    <row r="18" customHeight="1" spans="1:20">
      <c r="A18" s="23"/>
      <c r="B18" s="24"/>
      <c r="C18" s="127"/>
      <c r="D18" s="23"/>
      <c r="E18" s="23"/>
      <c r="F18" s="23"/>
      <c r="G18" s="23"/>
      <c r="H18" s="23"/>
      <c r="I18" s="25"/>
      <c r="J18" s="26"/>
      <c r="K18" s="26"/>
      <c r="L18" s="26"/>
      <c r="M18" s="26"/>
      <c r="N18" s="26"/>
      <c r="O18" s="26"/>
      <c r="P18" s="26"/>
      <c r="Q18" s="95"/>
      <c r="R18" s="26">
        <f t="shared" si="0"/>
        <v>0</v>
      </c>
      <c r="S18" s="26" t="str">
        <f t="shared" si="1"/>
        <v/>
      </c>
      <c r="T18" s="32"/>
    </row>
    <row r="19" customHeight="1" spans="1:20">
      <c r="A19" s="23"/>
      <c r="B19" s="24"/>
      <c r="C19" s="127"/>
      <c r="D19" s="23"/>
      <c r="E19" s="23"/>
      <c r="F19" s="23"/>
      <c r="G19" s="23"/>
      <c r="H19" s="23"/>
      <c r="I19" s="25"/>
      <c r="J19" s="26"/>
      <c r="K19" s="26"/>
      <c r="L19" s="26"/>
      <c r="M19" s="26"/>
      <c r="N19" s="26"/>
      <c r="O19" s="26"/>
      <c r="P19" s="26"/>
      <c r="Q19" s="95"/>
      <c r="R19" s="26">
        <f t="shared" si="0"/>
        <v>0</v>
      </c>
      <c r="S19" s="26" t="str">
        <f t="shared" si="1"/>
        <v/>
      </c>
      <c r="T19" s="32"/>
    </row>
    <row r="20" customHeight="1" spans="1:20">
      <c r="A20" s="23"/>
      <c r="B20" s="24"/>
      <c r="C20" s="127"/>
      <c r="D20" s="23"/>
      <c r="E20" s="23"/>
      <c r="F20" s="23"/>
      <c r="G20" s="23"/>
      <c r="H20" s="23"/>
      <c r="I20" s="25"/>
      <c r="J20" s="26"/>
      <c r="K20" s="26"/>
      <c r="L20" s="26"/>
      <c r="M20" s="26"/>
      <c r="N20" s="26"/>
      <c r="O20" s="26"/>
      <c r="P20" s="26"/>
      <c r="Q20" s="95"/>
      <c r="R20" s="26">
        <f t="shared" si="0"/>
        <v>0</v>
      </c>
      <c r="S20" s="26" t="str">
        <f t="shared" si="1"/>
        <v/>
      </c>
      <c r="T20" s="32"/>
    </row>
    <row r="21" customHeight="1" spans="1:20">
      <c r="A21" s="23"/>
      <c r="B21" s="24"/>
      <c r="C21" s="127"/>
      <c r="D21" s="23"/>
      <c r="E21" s="23"/>
      <c r="F21" s="23"/>
      <c r="G21" s="23"/>
      <c r="H21" s="23"/>
      <c r="I21" s="25"/>
      <c r="J21" s="26"/>
      <c r="K21" s="26"/>
      <c r="L21" s="26"/>
      <c r="M21" s="26"/>
      <c r="N21" s="26"/>
      <c r="O21" s="26"/>
      <c r="P21" s="26"/>
      <c r="Q21" s="95"/>
      <c r="R21" s="26">
        <f t="shared" si="0"/>
        <v>0</v>
      </c>
      <c r="S21" s="26" t="str">
        <f t="shared" si="1"/>
        <v/>
      </c>
      <c r="T21" s="32"/>
    </row>
    <row r="22" customHeight="1" spans="1:20">
      <c r="A22" s="23"/>
      <c r="B22" s="24"/>
      <c r="C22" s="127"/>
      <c r="D22" s="23"/>
      <c r="E22" s="23"/>
      <c r="F22" s="23"/>
      <c r="G22" s="23"/>
      <c r="H22" s="23"/>
      <c r="I22" s="25"/>
      <c r="J22" s="26"/>
      <c r="K22" s="26"/>
      <c r="L22" s="26"/>
      <c r="M22" s="26"/>
      <c r="N22" s="26"/>
      <c r="O22" s="26"/>
      <c r="P22" s="26"/>
      <c r="Q22" s="95"/>
      <c r="R22" s="26">
        <f t="shared" si="0"/>
        <v>0</v>
      </c>
      <c r="S22" s="26" t="str">
        <f t="shared" si="1"/>
        <v/>
      </c>
      <c r="T22" s="32"/>
    </row>
    <row r="23" customHeight="1" spans="1:20">
      <c r="A23" s="23"/>
      <c r="B23" s="24"/>
      <c r="C23" s="127"/>
      <c r="D23" s="23"/>
      <c r="E23" s="23"/>
      <c r="F23" s="23"/>
      <c r="G23" s="23"/>
      <c r="H23" s="23"/>
      <c r="I23" s="25"/>
      <c r="J23" s="26"/>
      <c r="K23" s="26"/>
      <c r="L23" s="26"/>
      <c r="M23" s="26"/>
      <c r="N23" s="26"/>
      <c r="O23" s="26"/>
      <c r="P23" s="26"/>
      <c r="Q23" s="95"/>
      <c r="R23" s="26">
        <f t="shared" si="0"/>
        <v>0</v>
      </c>
      <c r="S23" s="26" t="str">
        <f t="shared" si="1"/>
        <v/>
      </c>
      <c r="T23" s="32"/>
    </row>
    <row r="24" customHeight="1" spans="1:20">
      <c r="A24" s="23"/>
      <c r="B24" s="24"/>
      <c r="C24" s="127"/>
      <c r="D24" s="23"/>
      <c r="E24" s="23"/>
      <c r="F24" s="23"/>
      <c r="G24" s="23"/>
      <c r="H24" s="23"/>
      <c r="I24" s="25"/>
      <c r="J24" s="26"/>
      <c r="K24" s="26"/>
      <c r="L24" s="26"/>
      <c r="M24" s="26"/>
      <c r="N24" s="26"/>
      <c r="O24" s="26"/>
      <c r="P24" s="26"/>
      <c r="Q24" s="95"/>
      <c r="R24" s="26">
        <f t="shared" si="0"/>
        <v>0</v>
      </c>
      <c r="S24" s="26" t="str">
        <f t="shared" si="1"/>
        <v/>
      </c>
      <c r="T24" s="32"/>
    </row>
    <row r="25" customHeight="1" spans="1:20">
      <c r="A25" s="23"/>
      <c r="B25" s="24"/>
      <c r="C25" s="127"/>
      <c r="D25" s="23"/>
      <c r="E25" s="23"/>
      <c r="F25" s="23"/>
      <c r="G25" s="23"/>
      <c r="H25" s="23"/>
      <c r="I25" s="25"/>
      <c r="J25" s="26"/>
      <c r="K25" s="26"/>
      <c r="L25" s="26"/>
      <c r="M25" s="26"/>
      <c r="N25" s="26"/>
      <c r="O25" s="26"/>
      <c r="P25" s="26"/>
      <c r="Q25" s="95"/>
      <c r="R25" s="26">
        <f t="shared" si="0"/>
        <v>0</v>
      </c>
      <c r="S25" s="26" t="str">
        <f t="shared" si="1"/>
        <v/>
      </c>
      <c r="T25" s="32"/>
    </row>
    <row r="26" customHeight="1" spans="1:20">
      <c r="A26" s="23"/>
      <c r="B26" s="24"/>
      <c r="C26" s="127"/>
      <c r="D26" s="23"/>
      <c r="E26" s="23"/>
      <c r="F26" s="23"/>
      <c r="G26" s="23"/>
      <c r="H26" s="23"/>
      <c r="I26" s="25"/>
      <c r="J26" s="26"/>
      <c r="K26" s="26"/>
      <c r="L26" s="26"/>
      <c r="M26" s="26"/>
      <c r="N26" s="26"/>
      <c r="O26" s="26"/>
      <c r="P26" s="26"/>
      <c r="Q26" s="95"/>
      <c r="R26" s="26"/>
      <c r="S26" s="26"/>
      <c r="T26" s="32"/>
    </row>
    <row r="27" customHeight="1" spans="1:20">
      <c r="A27" s="27" t="s">
        <v>482</v>
      </c>
      <c r="B27" s="45"/>
      <c r="C27" s="128"/>
      <c r="D27" s="23"/>
      <c r="E27" s="23"/>
      <c r="F27" s="23"/>
      <c r="G27" s="23"/>
      <c r="H27" s="23"/>
      <c r="I27" s="25"/>
      <c r="J27" s="26">
        <f t="shared" ref="J27:P27" si="2">SUM(J7:J26)</f>
        <v>0</v>
      </c>
      <c r="K27" s="26">
        <f t="shared" si="2"/>
        <v>0</v>
      </c>
      <c r="L27" s="26"/>
      <c r="M27" s="26"/>
      <c r="N27" s="26">
        <f t="shared" si="2"/>
        <v>0</v>
      </c>
      <c r="O27" s="26">
        <f t="shared" si="2"/>
        <v>0</v>
      </c>
      <c r="P27" s="26">
        <f t="shared" si="2"/>
        <v>0</v>
      </c>
      <c r="Q27" s="95"/>
      <c r="R27" s="26">
        <f>SUM(R7:R26)</f>
        <v>0</v>
      </c>
      <c r="S27" s="26" t="str">
        <f>IF(O27=0,"",(R27-O27)/O27*100)</f>
        <v/>
      </c>
      <c r="T27" s="32"/>
    </row>
    <row r="28" customHeight="1" spans="1:14">
      <c r="A28" s="29" t="str">
        <f>封面!D11&amp;封面!G11</f>
        <v>填表人：魏延辉</v>
      </c>
      <c r="N28" s="29" t="str">
        <f>"评估人员："&amp;封面!G24</f>
        <v>评估人员：</v>
      </c>
    </row>
    <row r="29" customHeight="1" spans="1:1">
      <c r="A29" s="29" t="str">
        <f>CONCATENATE(封面!D13,封面!F13,封面!G13,封面!H13,封面!I13,封面!J13,封面!K13)</f>
        <v>填表日期：2021年3月31日</v>
      </c>
    </row>
  </sheetData>
  <mergeCells count="18">
    <mergeCell ref="A2:T2"/>
    <mergeCell ref="A3:T3"/>
    <mergeCell ref="J5:K5"/>
    <mergeCell ref="L5:M5"/>
    <mergeCell ref="N5:O5"/>
    <mergeCell ref="P5:R5"/>
    <mergeCell ref="A27:B27"/>
    <mergeCell ref="A5:A6"/>
    <mergeCell ref="B5:B6"/>
    <mergeCell ref="C5:C6"/>
    <mergeCell ref="D5:D6"/>
    <mergeCell ref="E5:E6"/>
    <mergeCell ref="F5:F6"/>
    <mergeCell ref="G5:G6"/>
    <mergeCell ref="H5:H6"/>
    <mergeCell ref="I5:I6"/>
    <mergeCell ref="S5:S6"/>
    <mergeCell ref="T5:T6"/>
  </mergeCells>
  <hyperlinks>
    <hyperlink ref="A1" location="索引目录!E37" display="返回索引页"/>
    <hyperlink ref="B1" location="固定资产汇总!B10" display="返回"/>
  </hyperlinks>
  <printOptions horizontalCentered="1"/>
  <pageMargins left="0.354166666666667" right="0.354166666666667" top="0.786805555555556" bottom="0.786805555555556" header="1.01944444444444" footer="0.511111111111111"/>
  <pageSetup paperSize="9" firstPageNumber="4294963191" fitToHeight="0" orientation="landscape" useFirstPageNumber="1"/>
  <headerFooter alignWithMargins="0">
    <oddHeader>&amp;R&amp;"宋体,常规"&amp;10表&amp;"Times New Roman,常规"4-6-3
&amp;"宋体,常规"共&amp;"Times New Roman,常规"&amp;N&amp;"宋体,常规"页第&amp;"Times New Roman,常规"&amp;P&amp;"宋体,常规"页</oddHeader>
  </headerFooter>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60"/>
  <sheetViews>
    <sheetView workbookViewId="0">
      <selection activeCell="H40" sqref="H40"/>
    </sheetView>
  </sheetViews>
  <sheetFormatPr defaultColWidth="9" defaultRowHeight="14.25"/>
  <cols>
    <col min="1" max="1" width="5.625" style="301" customWidth="1"/>
    <col min="2" max="2" width="20.625" style="302" customWidth="1"/>
    <col min="3" max="3" width="40.625" style="302" customWidth="1"/>
    <col min="4" max="4" width="6.625" style="303" customWidth="1"/>
    <col min="5" max="5" width="12.625" style="304" customWidth="1"/>
    <col min="6" max="6" width="9" style="302" customWidth="1"/>
    <col min="7" max="7" width="5.625" style="301" customWidth="1"/>
    <col min="8" max="8" width="20.625" style="302" customWidth="1"/>
    <col min="9" max="9" width="40.625" style="302" customWidth="1"/>
    <col min="10" max="10" width="6.625" style="303" customWidth="1"/>
    <col min="11" max="11" width="12.625" style="304" customWidth="1"/>
    <col min="12" max="12" width="9" style="302" customWidth="1"/>
    <col min="13" max="13" width="5.625" style="301" customWidth="1"/>
    <col min="14" max="14" width="20.625" style="302" customWidth="1"/>
    <col min="15" max="15" width="40.625" style="302" customWidth="1"/>
    <col min="16" max="16" width="6.625" style="303" customWidth="1"/>
    <col min="17" max="17" width="12.625" style="304" customWidth="1"/>
    <col min="18" max="18" width="9" style="302"/>
    <col min="19" max="19" width="5.625" style="301" customWidth="1"/>
    <col min="20" max="20" width="20.625" style="302" customWidth="1"/>
    <col min="21" max="21" width="40.625" style="302" customWidth="1"/>
    <col min="22" max="22" width="6.625" style="303" customWidth="1"/>
    <col min="23" max="23" width="12.625" style="304" customWidth="1"/>
    <col min="24" max="24" width="12.625" style="304" hidden="1" customWidth="1"/>
    <col min="25" max="25" width="5.625" style="305" hidden="1" customWidth="1"/>
    <col min="26" max="26" width="20.625" style="306" hidden="1" customWidth="1"/>
    <col min="27" max="27" width="40.625" style="306" hidden="1" customWidth="1"/>
    <col min="28" max="28" width="6.625" style="307" hidden="1" customWidth="1"/>
    <col min="29" max="29" width="12.625" style="308" hidden="1" customWidth="1"/>
    <col min="30" max="30" width="12.625" style="304" customWidth="1"/>
    <col min="31" max="31" width="5.625" style="309" customWidth="1"/>
    <col min="32" max="32" width="20.625" style="310" customWidth="1"/>
    <col min="33" max="33" width="40.625" style="310" customWidth="1"/>
    <col min="34" max="34" width="6.625" style="311" customWidth="1"/>
    <col min="35" max="35" width="12.625" style="312" customWidth="1"/>
    <col min="36" max="36" width="12.625" style="304" customWidth="1"/>
    <col min="37" max="37" width="5.625" style="309" customWidth="1"/>
    <col min="38" max="38" width="20.625" style="310" customWidth="1"/>
    <col min="39" max="39" width="40.625" style="310" customWidth="1"/>
    <col min="40" max="40" width="6.625" style="311" customWidth="1"/>
    <col min="41" max="41" width="12.625" style="312" customWidth="1"/>
    <col min="42" max="42" width="12.625" style="313" customWidth="1"/>
    <col min="43" max="43" width="9" style="301"/>
    <col min="44" max="44" width="9" style="314"/>
    <col min="45" max="280" width="9" style="302"/>
    <col min="281" max="281" width="5.125" style="302" customWidth="1"/>
    <col min="282" max="282" width="17.125" style="302" customWidth="1"/>
    <col min="283" max="283" width="35.875" style="302" customWidth="1"/>
    <col min="284" max="284" width="5.125" style="302" customWidth="1"/>
    <col min="285" max="285" width="11.625" style="302" customWidth="1"/>
    <col min="286" max="286" width="9" style="302"/>
    <col min="287" max="287" width="6.625" style="302" customWidth="1"/>
    <col min="288" max="288" width="18.625" style="302" customWidth="1"/>
    <col min="289" max="289" width="37.625" style="302" customWidth="1"/>
    <col min="290" max="290" width="6.625" style="302" customWidth="1"/>
    <col min="291" max="291" width="14.625" style="302" customWidth="1"/>
    <col min="292" max="292" width="9" style="302"/>
    <col min="293" max="293" width="6.625" style="302" customWidth="1"/>
    <col min="294" max="294" width="18.625" style="302" customWidth="1"/>
    <col min="295" max="295" width="37.625" style="302" customWidth="1"/>
    <col min="296" max="296" width="6.625" style="302" customWidth="1"/>
    <col min="297" max="297" width="14.625" style="302" customWidth="1"/>
    <col min="298" max="536" width="9" style="302"/>
    <col min="537" max="537" width="5.125" style="302" customWidth="1"/>
    <col min="538" max="538" width="17.125" style="302" customWidth="1"/>
    <col min="539" max="539" width="35.875" style="302" customWidth="1"/>
    <col min="540" max="540" width="5.125" style="302" customWidth="1"/>
    <col min="541" max="541" width="11.625" style="302" customWidth="1"/>
    <col min="542" max="542" width="9" style="302"/>
    <col min="543" max="543" width="6.625" style="302" customWidth="1"/>
    <col min="544" max="544" width="18.625" style="302" customWidth="1"/>
    <col min="545" max="545" width="37.625" style="302" customWidth="1"/>
    <col min="546" max="546" width="6.625" style="302" customWidth="1"/>
    <col min="547" max="547" width="14.625" style="302" customWidth="1"/>
    <col min="548" max="548" width="9" style="302"/>
    <col min="549" max="549" width="6.625" style="302" customWidth="1"/>
    <col min="550" max="550" width="18.625" style="302" customWidth="1"/>
    <col min="551" max="551" width="37.625" style="302" customWidth="1"/>
    <col min="552" max="552" width="6.625" style="302" customWidth="1"/>
    <col min="553" max="553" width="14.625" style="302" customWidth="1"/>
    <col min="554" max="792" width="9" style="302"/>
    <col min="793" max="793" width="5.125" style="302" customWidth="1"/>
    <col min="794" max="794" width="17.125" style="302" customWidth="1"/>
    <col min="795" max="795" width="35.875" style="302" customWidth="1"/>
    <col min="796" max="796" width="5.125" style="302" customWidth="1"/>
    <col min="797" max="797" width="11.625" style="302" customWidth="1"/>
    <col min="798" max="798" width="9" style="302"/>
    <col min="799" max="799" width="6.625" style="302" customWidth="1"/>
    <col min="800" max="800" width="18.625" style="302" customWidth="1"/>
    <col min="801" max="801" width="37.625" style="302" customWidth="1"/>
    <col min="802" max="802" width="6.625" style="302" customWidth="1"/>
    <col min="803" max="803" width="14.625" style="302" customWidth="1"/>
    <col min="804" max="804" width="9" style="302"/>
    <col min="805" max="805" width="6.625" style="302" customWidth="1"/>
    <col min="806" max="806" width="18.625" style="302" customWidth="1"/>
    <col min="807" max="807" width="37.625" style="302" customWidth="1"/>
    <col min="808" max="808" width="6.625" style="302" customWidth="1"/>
    <col min="809" max="809" width="14.625" style="302" customWidth="1"/>
    <col min="810" max="1048" width="9" style="302"/>
    <col min="1049" max="1049" width="5.125" style="302" customWidth="1"/>
    <col min="1050" max="1050" width="17.125" style="302" customWidth="1"/>
    <col min="1051" max="1051" width="35.875" style="302" customWidth="1"/>
    <col min="1052" max="1052" width="5.125" style="302" customWidth="1"/>
    <col min="1053" max="1053" width="11.625" style="302" customWidth="1"/>
    <col min="1054" max="1054" width="9" style="302"/>
    <col min="1055" max="1055" width="6.625" style="302" customWidth="1"/>
    <col min="1056" max="1056" width="18.625" style="302" customWidth="1"/>
    <col min="1057" max="1057" width="37.625" style="302" customWidth="1"/>
    <col min="1058" max="1058" width="6.625" style="302" customWidth="1"/>
    <col min="1059" max="1059" width="14.625" style="302" customWidth="1"/>
    <col min="1060" max="1060" width="9" style="302"/>
    <col min="1061" max="1061" width="6.625" style="302" customWidth="1"/>
    <col min="1062" max="1062" width="18.625" style="302" customWidth="1"/>
    <col min="1063" max="1063" width="37.625" style="302" customWidth="1"/>
    <col min="1064" max="1064" width="6.625" style="302" customWidth="1"/>
    <col min="1065" max="1065" width="14.625" style="302" customWidth="1"/>
    <col min="1066" max="1304" width="9" style="302"/>
    <col min="1305" max="1305" width="5.125" style="302" customWidth="1"/>
    <col min="1306" max="1306" width="17.125" style="302" customWidth="1"/>
    <col min="1307" max="1307" width="35.875" style="302" customWidth="1"/>
    <col min="1308" max="1308" width="5.125" style="302" customWidth="1"/>
    <col min="1309" max="1309" width="11.625" style="302" customWidth="1"/>
    <col min="1310" max="1310" width="9" style="302"/>
    <col min="1311" max="1311" width="6.625" style="302" customWidth="1"/>
    <col min="1312" max="1312" width="18.625" style="302" customWidth="1"/>
    <col min="1313" max="1313" width="37.625" style="302" customWidth="1"/>
    <col min="1314" max="1314" width="6.625" style="302" customWidth="1"/>
    <col min="1315" max="1315" width="14.625" style="302" customWidth="1"/>
    <col min="1316" max="1316" width="9" style="302"/>
    <col min="1317" max="1317" width="6.625" style="302" customWidth="1"/>
    <col min="1318" max="1318" width="18.625" style="302" customWidth="1"/>
    <col min="1319" max="1319" width="37.625" style="302" customWidth="1"/>
    <col min="1320" max="1320" width="6.625" style="302" customWidth="1"/>
    <col min="1321" max="1321" width="14.625" style="302" customWidth="1"/>
    <col min="1322" max="1560" width="9" style="302"/>
    <col min="1561" max="1561" width="5.125" style="302" customWidth="1"/>
    <col min="1562" max="1562" width="17.125" style="302" customWidth="1"/>
    <col min="1563" max="1563" width="35.875" style="302" customWidth="1"/>
    <col min="1564" max="1564" width="5.125" style="302" customWidth="1"/>
    <col min="1565" max="1565" width="11.625" style="302" customWidth="1"/>
    <col min="1566" max="1566" width="9" style="302"/>
    <col min="1567" max="1567" width="6.625" style="302" customWidth="1"/>
    <col min="1568" max="1568" width="18.625" style="302" customWidth="1"/>
    <col min="1569" max="1569" width="37.625" style="302" customWidth="1"/>
    <col min="1570" max="1570" width="6.625" style="302" customWidth="1"/>
    <col min="1571" max="1571" width="14.625" style="302" customWidth="1"/>
    <col min="1572" max="1572" width="9" style="302"/>
    <col min="1573" max="1573" width="6.625" style="302" customWidth="1"/>
    <col min="1574" max="1574" width="18.625" style="302" customWidth="1"/>
    <col min="1575" max="1575" width="37.625" style="302" customWidth="1"/>
    <col min="1576" max="1576" width="6.625" style="302" customWidth="1"/>
    <col min="1577" max="1577" width="14.625" style="302" customWidth="1"/>
    <col min="1578" max="1816" width="9" style="302"/>
    <col min="1817" max="1817" width="5.125" style="302" customWidth="1"/>
    <col min="1818" max="1818" width="17.125" style="302" customWidth="1"/>
    <col min="1819" max="1819" width="35.875" style="302" customWidth="1"/>
    <col min="1820" max="1820" width="5.125" style="302" customWidth="1"/>
    <col min="1821" max="1821" width="11.625" style="302" customWidth="1"/>
    <col min="1822" max="1822" width="9" style="302"/>
    <col min="1823" max="1823" width="6.625" style="302" customWidth="1"/>
    <col min="1824" max="1824" width="18.625" style="302" customWidth="1"/>
    <col min="1825" max="1825" width="37.625" style="302" customWidth="1"/>
    <col min="1826" max="1826" width="6.625" style="302" customWidth="1"/>
    <col min="1827" max="1827" width="14.625" style="302" customWidth="1"/>
    <col min="1828" max="1828" width="9" style="302"/>
    <col min="1829" max="1829" width="6.625" style="302" customWidth="1"/>
    <col min="1830" max="1830" width="18.625" style="302" customWidth="1"/>
    <col min="1831" max="1831" width="37.625" style="302" customWidth="1"/>
    <col min="1832" max="1832" width="6.625" style="302" customWidth="1"/>
    <col min="1833" max="1833" width="14.625" style="302" customWidth="1"/>
    <col min="1834" max="2072" width="9" style="302"/>
    <col min="2073" max="2073" width="5.125" style="302" customWidth="1"/>
    <col min="2074" max="2074" width="17.125" style="302" customWidth="1"/>
    <col min="2075" max="2075" width="35.875" style="302" customWidth="1"/>
    <col min="2076" max="2076" width="5.125" style="302" customWidth="1"/>
    <col min="2077" max="2077" width="11.625" style="302" customWidth="1"/>
    <col min="2078" max="2078" width="9" style="302"/>
    <col min="2079" max="2079" width="6.625" style="302" customWidth="1"/>
    <col min="2080" max="2080" width="18.625" style="302" customWidth="1"/>
    <col min="2081" max="2081" width="37.625" style="302" customWidth="1"/>
    <col min="2082" max="2082" width="6.625" style="302" customWidth="1"/>
    <col min="2083" max="2083" width="14.625" style="302" customWidth="1"/>
    <col min="2084" max="2084" width="9" style="302"/>
    <col min="2085" max="2085" width="6.625" style="302" customWidth="1"/>
    <col min="2086" max="2086" width="18.625" style="302" customWidth="1"/>
    <col min="2087" max="2087" width="37.625" style="302" customWidth="1"/>
    <col min="2088" max="2088" width="6.625" style="302" customWidth="1"/>
    <col min="2089" max="2089" width="14.625" style="302" customWidth="1"/>
    <col min="2090" max="2328" width="9" style="302"/>
    <col min="2329" max="2329" width="5.125" style="302" customWidth="1"/>
    <col min="2330" max="2330" width="17.125" style="302" customWidth="1"/>
    <col min="2331" max="2331" width="35.875" style="302" customWidth="1"/>
    <col min="2332" max="2332" width="5.125" style="302" customWidth="1"/>
    <col min="2333" max="2333" width="11.625" style="302" customWidth="1"/>
    <col min="2334" max="2334" width="9" style="302"/>
    <col min="2335" max="2335" width="6.625" style="302" customWidth="1"/>
    <col min="2336" max="2336" width="18.625" style="302" customWidth="1"/>
    <col min="2337" max="2337" width="37.625" style="302" customWidth="1"/>
    <col min="2338" max="2338" width="6.625" style="302" customWidth="1"/>
    <col min="2339" max="2339" width="14.625" style="302" customWidth="1"/>
    <col min="2340" max="2340" width="9" style="302"/>
    <col min="2341" max="2341" width="6.625" style="302" customWidth="1"/>
    <col min="2342" max="2342" width="18.625" style="302" customWidth="1"/>
    <col min="2343" max="2343" width="37.625" style="302" customWidth="1"/>
    <col min="2344" max="2344" width="6.625" style="302" customWidth="1"/>
    <col min="2345" max="2345" width="14.625" style="302" customWidth="1"/>
    <col min="2346" max="2584" width="9" style="302"/>
    <col min="2585" max="2585" width="5.125" style="302" customWidth="1"/>
    <col min="2586" max="2586" width="17.125" style="302" customWidth="1"/>
    <col min="2587" max="2587" width="35.875" style="302" customWidth="1"/>
    <col min="2588" max="2588" width="5.125" style="302" customWidth="1"/>
    <col min="2589" max="2589" width="11.625" style="302" customWidth="1"/>
    <col min="2590" max="2590" width="9" style="302"/>
    <col min="2591" max="2591" width="6.625" style="302" customWidth="1"/>
    <col min="2592" max="2592" width="18.625" style="302" customWidth="1"/>
    <col min="2593" max="2593" width="37.625" style="302" customWidth="1"/>
    <col min="2594" max="2594" width="6.625" style="302" customWidth="1"/>
    <col min="2595" max="2595" width="14.625" style="302" customWidth="1"/>
    <col min="2596" max="2596" width="9" style="302"/>
    <col min="2597" max="2597" width="6.625" style="302" customWidth="1"/>
    <col min="2598" max="2598" width="18.625" style="302" customWidth="1"/>
    <col min="2599" max="2599" width="37.625" style="302" customWidth="1"/>
    <col min="2600" max="2600" width="6.625" style="302" customWidth="1"/>
    <col min="2601" max="2601" width="14.625" style="302" customWidth="1"/>
    <col min="2602" max="2840" width="9" style="302"/>
    <col min="2841" max="2841" width="5.125" style="302" customWidth="1"/>
    <col min="2842" max="2842" width="17.125" style="302" customWidth="1"/>
    <col min="2843" max="2843" width="35.875" style="302" customWidth="1"/>
    <col min="2844" max="2844" width="5.125" style="302" customWidth="1"/>
    <col min="2845" max="2845" width="11.625" style="302" customWidth="1"/>
    <col min="2846" max="2846" width="9" style="302"/>
    <col min="2847" max="2847" width="6.625" style="302" customWidth="1"/>
    <col min="2848" max="2848" width="18.625" style="302" customWidth="1"/>
    <col min="2849" max="2849" width="37.625" style="302" customWidth="1"/>
    <col min="2850" max="2850" width="6.625" style="302" customWidth="1"/>
    <col min="2851" max="2851" width="14.625" style="302" customWidth="1"/>
    <col min="2852" max="2852" width="9" style="302"/>
    <col min="2853" max="2853" width="6.625" style="302" customWidth="1"/>
    <col min="2854" max="2854" width="18.625" style="302" customWidth="1"/>
    <col min="2855" max="2855" width="37.625" style="302" customWidth="1"/>
    <col min="2856" max="2856" width="6.625" style="302" customWidth="1"/>
    <col min="2857" max="2857" width="14.625" style="302" customWidth="1"/>
    <col min="2858" max="3096" width="9" style="302"/>
    <col min="3097" max="3097" width="5.125" style="302" customWidth="1"/>
    <col min="3098" max="3098" width="17.125" style="302" customWidth="1"/>
    <col min="3099" max="3099" width="35.875" style="302" customWidth="1"/>
    <col min="3100" max="3100" width="5.125" style="302" customWidth="1"/>
    <col min="3101" max="3101" width="11.625" style="302" customWidth="1"/>
    <col min="3102" max="3102" width="9" style="302"/>
    <col min="3103" max="3103" width="6.625" style="302" customWidth="1"/>
    <col min="3104" max="3104" width="18.625" style="302" customWidth="1"/>
    <col min="3105" max="3105" width="37.625" style="302" customWidth="1"/>
    <col min="3106" max="3106" width="6.625" style="302" customWidth="1"/>
    <col min="3107" max="3107" width="14.625" style="302" customWidth="1"/>
    <col min="3108" max="3108" width="9" style="302"/>
    <col min="3109" max="3109" width="6.625" style="302" customWidth="1"/>
    <col min="3110" max="3110" width="18.625" style="302" customWidth="1"/>
    <col min="3111" max="3111" width="37.625" style="302" customWidth="1"/>
    <col min="3112" max="3112" width="6.625" style="302" customWidth="1"/>
    <col min="3113" max="3113" width="14.625" style="302" customWidth="1"/>
    <col min="3114" max="3352" width="9" style="302"/>
    <col min="3353" max="3353" width="5.125" style="302" customWidth="1"/>
    <col min="3354" max="3354" width="17.125" style="302" customWidth="1"/>
    <col min="3355" max="3355" width="35.875" style="302" customWidth="1"/>
    <col min="3356" max="3356" width="5.125" style="302" customWidth="1"/>
    <col min="3357" max="3357" width="11.625" style="302" customWidth="1"/>
    <col min="3358" max="3358" width="9" style="302"/>
    <col min="3359" max="3359" width="6.625" style="302" customWidth="1"/>
    <col min="3360" max="3360" width="18.625" style="302" customWidth="1"/>
    <col min="3361" max="3361" width="37.625" style="302" customWidth="1"/>
    <col min="3362" max="3362" width="6.625" style="302" customWidth="1"/>
    <col min="3363" max="3363" width="14.625" style="302" customWidth="1"/>
    <col min="3364" max="3364" width="9" style="302"/>
    <col min="3365" max="3365" width="6.625" style="302" customWidth="1"/>
    <col min="3366" max="3366" width="18.625" style="302" customWidth="1"/>
    <col min="3367" max="3367" width="37.625" style="302" customWidth="1"/>
    <col min="3368" max="3368" width="6.625" style="302" customWidth="1"/>
    <col min="3369" max="3369" width="14.625" style="302" customWidth="1"/>
    <col min="3370" max="3608" width="9" style="302"/>
    <col min="3609" max="3609" width="5.125" style="302" customWidth="1"/>
    <col min="3610" max="3610" width="17.125" style="302" customWidth="1"/>
    <col min="3611" max="3611" width="35.875" style="302" customWidth="1"/>
    <col min="3612" max="3612" width="5.125" style="302" customWidth="1"/>
    <col min="3613" max="3613" width="11.625" style="302" customWidth="1"/>
    <col min="3614" max="3614" width="9" style="302"/>
    <col min="3615" max="3615" width="6.625" style="302" customWidth="1"/>
    <col min="3616" max="3616" width="18.625" style="302" customWidth="1"/>
    <col min="3617" max="3617" width="37.625" style="302" customWidth="1"/>
    <col min="3618" max="3618" width="6.625" style="302" customWidth="1"/>
    <col min="3619" max="3619" width="14.625" style="302" customWidth="1"/>
    <col min="3620" max="3620" width="9" style="302"/>
    <col min="3621" max="3621" width="6.625" style="302" customWidth="1"/>
    <col min="3622" max="3622" width="18.625" style="302" customWidth="1"/>
    <col min="3623" max="3623" width="37.625" style="302" customWidth="1"/>
    <col min="3624" max="3624" width="6.625" style="302" customWidth="1"/>
    <col min="3625" max="3625" width="14.625" style="302" customWidth="1"/>
    <col min="3626" max="3864" width="9" style="302"/>
    <col min="3865" max="3865" width="5.125" style="302" customWidth="1"/>
    <col min="3866" max="3866" width="17.125" style="302" customWidth="1"/>
    <col min="3867" max="3867" width="35.875" style="302" customWidth="1"/>
    <col min="3868" max="3868" width="5.125" style="302" customWidth="1"/>
    <col min="3869" max="3869" width="11.625" style="302" customWidth="1"/>
    <col min="3870" max="3870" width="9" style="302"/>
    <col min="3871" max="3871" width="6.625" style="302" customWidth="1"/>
    <col min="3872" max="3872" width="18.625" style="302" customWidth="1"/>
    <col min="3873" max="3873" width="37.625" style="302" customWidth="1"/>
    <col min="3874" max="3874" width="6.625" style="302" customWidth="1"/>
    <col min="3875" max="3875" width="14.625" style="302" customWidth="1"/>
    <col min="3876" max="3876" width="9" style="302"/>
    <col min="3877" max="3877" width="6.625" style="302" customWidth="1"/>
    <col min="3878" max="3878" width="18.625" style="302" customWidth="1"/>
    <col min="3879" max="3879" width="37.625" style="302" customWidth="1"/>
    <col min="3880" max="3880" width="6.625" style="302" customWidth="1"/>
    <col min="3881" max="3881" width="14.625" style="302" customWidth="1"/>
    <col min="3882" max="4120" width="9" style="302"/>
    <col min="4121" max="4121" width="5.125" style="302" customWidth="1"/>
    <col min="4122" max="4122" width="17.125" style="302" customWidth="1"/>
    <col min="4123" max="4123" width="35.875" style="302" customWidth="1"/>
    <col min="4124" max="4124" width="5.125" style="302" customWidth="1"/>
    <col min="4125" max="4125" width="11.625" style="302" customWidth="1"/>
    <col min="4126" max="4126" width="9" style="302"/>
    <col min="4127" max="4127" width="6.625" style="302" customWidth="1"/>
    <col min="4128" max="4128" width="18.625" style="302" customWidth="1"/>
    <col min="4129" max="4129" width="37.625" style="302" customWidth="1"/>
    <col min="4130" max="4130" width="6.625" style="302" customWidth="1"/>
    <col min="4131" max="4131" width="14.625" style="302" customWidth="1"/>
    <col min="4132" max="4132" width="9" style="302"/>
    <col min="4133" max="4133" width="6.625" style="302" customWidth="1"/>
    <col min="4134" max="4134" width="18.625" style="302" customWidth="1"/>
    <col min="4135" max="4135" width="37.625" style="302" customWidth="1"/>
    <col min="4136" max="4136" width="6.625" style="302" customWidth="1"/>
    <col min="4137" max="4137" width="14.625" style="302" customWidth="1"/>
    <col min="4138" max="4376" width="9" style="302"/>
    <col min="4377" max="4377" width="5.125" style="302" customWidth="1"/>
    <col min="4378" max="4378" width="17.125" style="302" customWidth="1"/>
    <col min="4379" max="4379" width="35.875" style="302" customWidth="1"/>
    <col min="4380" max="4380" width="5.125" style="302" customWidth="1"/>
    <col min="4381" max="4381" width="11.625" style="302" customWidth="1"/>
    <col min="4382" max="4382" width="9" style="302"/>
    <col min="4383" max="4383" width="6.625" style="302" customWidth="1"/>
    <col min="4384" max="4384" width="18.625" style="302" customWidth="1"/>
    <col min="4385" max="4385" width="37.625" style="302" customWidth="1"/>
    <col min="4386" max="4386" width="6.625" style="302" customWidth="1"/>
    <col min="4387" max="4387" width="14.625" style="302" customWidth="1"/>
    <col min="4388" max="4388" width="9" style="302"/>
    <col min="4389" max="4389" width="6.625" style="302" customWidth="1"/>
    <col min="4390" max="4390" width="18.625" style="302" customWidth="1"/>
    <col min="4391" max="4391" width="37.625" style="302" customWidth="1"/>
    <col min="4392" max="4392" width="6.625" style="302" customWidth="1"/>
    <col min="4393" max="4393" width="14.625" style="302" customWidth="1"/>
    <col min="4394" max="4632" width="9" style="302"/>
    <col min="4633" max="4633" width="5.125" style="302" customWidth="1"/>
    <col min="4634" max="4634" width="17.125" style="302" customWidth="1"/>
    <col min="4635" max="4635" width="35.875" style="302" customWidth="1"/>
    <col min="4636" max="4636" width="5.125" style="302" customWidth="1"/>
    <col min="4637" max="4637" width="11.625" style="302" customWidth="1"/>
    <col min="4638" max="4638" width="9" style="302"/>
    <col min="4639" max="4639" width="6.625" style="302" customWidth="1"/>
    <col min="4640" max="4640" width="18.625" style="302" customWidth="1"/>
    <col min="4641" max="4641" width="37.625" style="302" customWidth="1"/>
    <col min="4642" max="4642" width="6.625" style="302" customWidth="1"/>
    <col min="4643" max="4643" width="14.625" style="302" customWidth="1"/>
    <col min="4644" max="4644" width="9" style="302"/>
    <col min="4645" max="4645" width="6.625" style="302" customWidth="1"/>
    <col min="4646" max="4646" width="18.625" style="302" customWidth="1"/>
    <col min="4647" max="4647" width="37.625" style="302" customWidth="1"/>
    <col min="4648" max="4648" width="6.625" style="302" customWidth="1"/>
    <col min="4649" max="4649" width="14.625" style="302" customWidth="1"/>
    <col min="4650" max="4888" width="9" style="302"/>
    <col min="4889" max="4889" width="5.125" style="302" customWidth="1"/>
    <col min="4890" max="4890" width="17.125" style="302" customWidth="1"/>
    <col min="4891" max="4891" width="35.875" style="302" customWidth="1"/>
    <col min="4892" max="4892" width="5.125" style="302" customWidth="1"/>
    <col min="4893" max="4893" width="11.625" style="302" customWidth="1"/>
    <col min="4894" max="4894" width="9" style="302"/>
    <col min="4895" max="4895" width="6.625" style="302" customWidth="1"/>
    <col min="4896" max="4896" width="18.625" style="302" customWidth="1"/>
    <col min="4897" max="4897" width="37.625" style="302" customWidth="1"/>
    <col min="4898" max="4898" width="6.625" style="302" customWidth="1"/>
    <col min="4899" max="4899" width="14.625" style="302" customWidth="1"/>
    <col min="4900" max="4900" width="9" style="302"/>
    <col min="4901" max="4901" width="6.625" style="302" customWidth="1"/>
    <col min="4902" max="4902" width="18.625" style="302" customWidth="1"/>
    <col min="4903" max="4903" width="37.625" style="302" customWidth="1"/>
    <col min="4904" max="4904" width="6.625" style="302" customWidth="1"/>
    <col min="4905" max="4905" width="14.625" style="302" customWidth="1"/>
    <col min="4906" max="5144" width="9" style="302"/>
    <col min="5145" max="5145" width="5.125" style="302" customWidth="1"/>
    <col min="5146" max="5146" width="17.125" style="302" customWidth="1"/>
    <col min="5147" max="5147" width="35.875" style="302" customWidth="1"/>
    <col min="5148" max="5148" width="5.125" style="302" customWidth="1"/>
    <col min="5149" max="5149" width="11.625" style="302" customWidth="1"/>
    <col min="5150" max="5150" width="9" style="302"/>
    <col min="5151" max="5151" width="6.625" style="302" customWidth="1"/>
    <col min="5152" max="5152" width="18.625" style="302" customWidth="1"/>
    <col min="5153" max="5153" width="37.625" style="302" customWidth="1"/>
    <col min="5154" max="5154" width="6.625" style="302" customWidth="1"/>
    <col min="5155" max="5155" width="14.625" style="302" customWidth="1"/>
    <col min="5156" max="5156" width="9" style="302"/>
    <col min="5157" max="5157" width="6.625" style="302" customWidth="1"/>
    <col min="5158" max="5158" width="18.625" style="302" customWidth="1"/>
    <col min="5159" max="5159" width="37.625" style="302" customWidth="1"/>
    <col min="5160" max="5160" width="6.625" style="302" customWidth="1"/>
    <col min="5161" max="5161" width="14.625" style="302" customWidth="1"/>
    <col min="5162" max="5400" width="9" style="302"/>
    <col min="5401" max="5401" width="5.125" style="302" customWidth="1"/>
    <col min="5402" max="5402" width="17.125" style="302" customWidth="1"/>
    <col min="5403" max="5403" width="35.875" style="302" customWidth="1"/>
    <col min="5404" max="5404" width="5.125" style="302" customWidth="1"/>
    <col min="5405" max="5405" width="11.625" style="302" customWidth="1"/>
    <col min="5406" max="5406" width="9" style="302"/>
    <col min="5407" max="5407" width="6.625" style="302" customWidth="1"/>
    <col min="5408" max="5408" width="18.625" style="302" customWidth="1"/>
    <col min="5409" max="5409" width="37.625" style="302" customWidth="1"/>
    <col min="5410" max="5410" width="6.625" style="302" customWidth="1"/>
    <col min="5411" max="5411" width="14.625" style="302" customWidth="1"/>
    <col min="5412" max="5412" width="9" style="302"/>
    <col min="5413" max="5413" width="6.625" style="302" customWidth="1"/>
    <col min="5414" max="5414" width="18.625" style="302" customWidth="1"/>
    <col min="5415" max="5415" width="37.625" style="302" customWidth="1"/>
    <col min="5416" max="5416" width="6.625" style="302" customWidth="1"/>
    <col min="5417" max="5417" width="14.625" style="302" customWidth="1"/>
    <col min="5418" max="5656" width="9" style="302"/>
    <col min="5657" max="5657" width="5.125" style="302" customWidth="1"/>
    <col min="5658" max="5658" width="17.125" style="302" customWidth="1"/>
    <col min="5659" max="5659" width="35.875" style="302" customWidth="1"/>
    <col min="5660" max="5660" width="5.125" style="302" customWidth="1"/>
    <col min="5661" max="5661" width="11.625" style="302" customWidth="1"/>
    <col min="5662" max="5662" width="9" style="302"/>
    <col min="5663" max="5663" width="6.625" style="302" customWidth="1"/>
    <col min="5664" max="5664" width="18.625" style="302" customWidth="1"/>
    <col min="5665" max="5665" width="37.625" style="302" customWidth="1"/>
    <col min="5666" max="5666" width="6.625" style="302" customWidth="1"/>
    <col min="5667" max="5667" width="14.625" style="302" customWidth="1"/>
    <col min="5668" max="5668" width="9" style="302"/>
    <col min="5669" max="5669" width="6.625" style="302" customWidth="1"/>
    <col min="5670" max="5670" width="18.625" style="302" customWidth="1"/>
    <col min="5671" max="5671" width="37.625" style="302" customWidth="1"/>
    <col min="5672" max="5672" width="6.625" style="302" customWidth="1"/>
    <col min="5673" max="5673" width="14.625" style="302" customWidth="1"/>
    <col min="5674" max="5912" width="9" style="302"/>
    <col min="5913" max="5913" width="5.125" style="302" customWidth="1"/>
    <col min="5914" max="5914" width="17.125" style="302" customWidth="1"/>
    <col min="5915" max="5915" width="35.875" style="302" customWidth="1"/>
    <col min="5916" max="5916" width="5.125" style="302" customWidth="1"/>
    <col min="5917" max="5917" width="11.625" style="302" customWidth="1"/>
    <col min="5918" max="5918" width="9" style="302"/>
    <col min="5919" max="5919" width="6.625" style="302" customWidth="1"/>
    <col min="5920" max="5920" width="18.625" style="302" customWidth="1"/>
    <col min="5921" max="5921" width="37.625" style="302" customWidth="1"/>
    <col min="5922" max="5922" width="6.625" style="302" customWidth="1"/>
    <col min="5923" max="5923" width="14.625" style="302" customWidth="1"/>
    <col min="5924" max="5924" width="9" style="302"/>
    <col min="5925" max="5925" width="6.625" style="302" customWidth="1"/>
    <col min="5926" max="5926" width="18.625" style="302" customWidth="1"/>
    <col min="5927" max="5927" width="37.625" style="302" customWidth="1"/>
    <col min="5928" max="5928" width="6.625" style="302" customWidth="1"/>
    <col min="5929" max="5929" width="14.625" style="302" customWidth="1"/>
    <col min="5930" max="6168" width="9" style="302"/>
    <col min="6169" max="6169" width="5.125" style="302" customWidth="1"/>
    <col min="6170" max="6170" width="17.125" style="302" customWidth="1"/>
    <col min="6171" max="6171" width="35.875" style="302" customWidth="1"/>
    <col min="6172" max="6172" width="5.125" style="302" customWidth="1"/>
    <col min="6173" max="6173" width="11.625" style="302" customWidth="1"/>
    <col min="6174" max="6174" width="9" style="302"/>
    <col min="6175" max="6175" width="6.625" style="302" customWidth="1"/>
    <col min="6176" max="6176" width="18.625" style="302" customWidth="1"/>
    <col min="6177" max="6177" width="37.625" style="302" customWidth="1"/>
    <col min="6178" max="6178" width="6.625" style="302" customWidth="1"/>
    <col min="6179" max="6179" width="14.625" style="302" customWidth="1"/>
    <col min="6180" max="6180" width="9" style="302"/>
    <col min="6181" max="6181" width="6.625" style="302" customWidth="1"/>
    <col min="6182" max="6182" width="18.625" style="302" customWidth="1"/>
    <col min="6183" max="6183" width="37.625" style="302" customWidth="1"/>
    <col min="6184" max="6184" width="6.625" style="302" customWidth="1"/>
    <col min="6185" max="6185" width="14.625" style="302" customWidth="1"/>
    <col min="6186" max="6424" width="9" style="302"/>
    <col min="6425" max="6425" width="5.125" style="302" customWidth="1"/>
    <col min="6426" max="6426" width="17.125" style="302" customWidth="1"/>
    <col min="6427" max="6427" width="35.875" style="302" customWidth="1"/>
    <col min="6428" max="6428" width="5.125" style="302" customWidth="1"/>
    <col min="6429" max="6429" width="11.625" style="302" customWidth="1"/>
    <col min="6430" max="6430" width="9" style="302"/>
    <col min="6431" max="6431" width="6.625" style="302" customWidth="1"/>
    <col min="6432" max="6432" width="18.625" style="302" customWidth="1"/>
    <col min="6433" max="6433" width="37.625" style="302" customWidth="1"/>
    <col min="6434" max="6434" width="6.625" style="302" customWidth="1"/>
    <col min="6435" max="6435" width="14.625" style="302" customWidth="1"/>
    <col min="6436" max="6436" width="9" style="302"/>
    <col min="6437" max="6437" width="6.625" style="302" customWidth="1"/>
    <col min="6438" max="6438" width="18.625" style="302" customWidth="1"/>
    <col min="6439" max="6439" width="37.625" style="302" customWidth="1"/>
    <col min="6440" max="6440" width="6.625" style="302" customWidth="1"/>
    <col min="6441" max="6441" width="14.625" style="302" customWidth="1"/>
    <col min="6442" max="6680" width="9" style="302"/>
    <col min="6681" max="6681" width="5.125" style="302" customWidth="1"/>
    <col min="6682" max="6682" width="17.125" style="302" customWidth="1"/>
    <col min="6683" max="6683" width="35.875" style="302" customWidth="1"/>
    <col min="6684" max="6684" width="5.125" style="302" customWidth="1"/>
    <col min="6685" max="6685" width="11.625" style="302" customWidth="1"/>
    <col min="6686" max="6686" width="9" style="302"/>
    <col min="6687" max="6687" width="6.625" style="302" customWidth="1"/>
    <col min="6688" max="6688" width="18.625" style="302" customWidth="1"/>
    <col min="6689" max="6689" width="37.625" style="302" customWidth="1"/>
    <col min="6690" max="6690" width="6.625" style="302" customWidth="1"/>
    <col min="6691" max="6691" width="14.625" style="302" customWidth="1"/>
    <col min="6692" max="6692" width="9" style="302"/>
    <col min="6693" max="6693" width="6.625" style="302" customWidth="1"/>
    <col min="6694" max="6694" width="18.625" style="302" customWidth="1"/>
    <col min="6695" max="6695" width="37.625" style="302" customWidth="1"/>
    <col min="6696" max="6696" width="6.625" style="302" customWidth="1"/>
    <col min="6697" max="6697" width="14.625" style="302" customWidth="1"/>
    <col min="6698" max="6936" width="9" style="302"/>
    <col min="6937" max="6937" width="5.125" style="302" customWidth="1"/>
    <col min="6938" max="6938" width="17.125" style="302" customWidth="1"/>
    <col min="6939" max="6939" width="35.875" style="302" customWidth="1"/>
    <col min="6940" max="6940" width="5.125" style="302" customWidth="1"/>
    <col min="6941" max="6941" width="11.625" style="302" customWidth="1"/>
    <col min="6942" max="6942" width="9" style="302"/>
    <col min="6943" max="6943" width="6.625" style="302" customWidth="1"/>
    <col min="6944" max="6944" width="18.625" style="302" customWidth="1"/>
    <col min="6945" max="6945" width="37.625" style="302" customWidth="1"/>
    <col min="6946" max="6946" width="6.625" style="302" customWidth="1"/>
    <col min="6947" max="6947" width="14.625" style="302" customWidth="1"/>
    <col min="6948" max="6948" width="9" style="302"/>
    <col min="6949" max="6949" width="6.625" style="302" customWidth="1"/>
    <col min="6950" max="6950" width="18.625" style="302" customWidth="1"/>
    <col min="6951" max="6951" width="37.625" style="302" customWidth="1"/>
    <col min="6952" max="6952" width="6.625" style="302" customWidth="1"/>
    <col min="6953" max="6953" width="14.625" style="302" customWidth="1"/>
    <col min="6954" max="7192" width="9" style="302"/>
    <col min="7193" max="7193" width="5.125" style="302" customWidth="1"/>
    <col min="7194" max="7194" width="17.125" style="302" customWidth="1"/>
    <col min="7195" max="7195" width="35.875" style="302" customWidth="1"/>
    <col min="7196" max="7196" width="5.125" style="302" customWidth="1"/>
    <col min="7197" max="7197" width="11.625" style="302" customWidth="1"/>
    <col min="7198" max="7198" width="9" style="302"/>
    <col min="7199" max="7199" width="6.625" style="302" customWidth="1"/>
    <col min="7200" max="7200" width="18.625" style="302" customWidth="1"/>
    <col min="7201" max="7201" width="37.625" style="302" customWidth="1"/>
    <col min="7202" max="7202" width="6.625" style="302" customWidth="1"/>
    <col min="7203" max="7203" width="14.625" style="302" customWidth="1"/>
    <col min="7204" max="7204" width="9" style="302"/>
    <col min="7205" max="7205" width="6.625" style="302" customWidth="1"/>
    <col min="7206" max="7206" width="18.625" style="302" customWidth="1"/>
    <col min="7207" max="7207" width="37.625" style="302" customWidth="1"/>
    <col min="7208" max="7208" width="6.625" style="302" customWidth="1"/>
    <col min="7209" max="7209" width="14.625" style="302" customWidth="1"/>
    <col min="7210" max="7448" width="9" style="302"/>
    <col min="7449" max="7449" width="5.125" style="302" customWidth="1"/>
    <col min="7450" max="7450" width="17.125" style="302" customWidth="1"/>
    <col min="7451" max="7451" width="35.875" style="302" customWidth="1"/>
    <col min="7452" max="7452" width="5.125" style="302" customWidth="1"/>
    <col min="7453" max="7453" width="11.625" style="302" customWidth="1"/>
    <col min="7454" max="7454" width="9" style="302"/>
    <col min="7455" max="7455" width="6.625" style="302" customWidth="1"/>
    <col min="7456" max="7456" width="18.625" style="302" customWidth="1"/>
    <col min="7457" max="7457" width="37.625" style="302" customWidth="1"/>
    <col min="7458" max="7458" width="6.625" style="302" customWidth="1"/>
    <col min="7459" max="7459" width="14.625" style="302" customWidth="1"/>
    <col min="7460" max="7460" width="9" style="302"/>
    <col min="7461" max="7461" width="6.625" style="302" customWidth="1"/>
    <col min="7462" max="7462" width="18.625" style="302" customWidth="1"/>
    <col min="7463" max="7463" width="37.625" style="302" customWidth="1"/>
    <col min="7464" max="7464" width="6.625" style="302" customWidth="1"/>
    <col min="7465" max="7465" width="14.625" style="302" customWidth="1"/>
    <col min="7466" max="7704" width="9" style="302"/>
    <col min="7705" max="7705" width="5.125" style="302" customWidth="1"/>
    <col min="7706" max="7706" width="17.125" style="302" customWidth="1"/>
    <col min="7707" max="7707" width="35.875" style="302" customWidth="1"/>
    <col min="7708" max="7708" width="5.125" style="302" customWidth="1"/>
    <col min="7709" max="7709" width="11.625" style="302" customWidth="1"/>
    <col min="7710" max="7710" width="9" style="302"/>
    <col min="7711" max="7711" width="6.625" style="302" customWidth="1"/>
    <col min="7712" max="7712" width="18.625" style="302" customWidth="1"/>
    <col min="7713" max="7713" width="37.625" style="302" customWidth="1"/>
    <col min="7714" max="7714" width="6.625" style="302" customWidth="1"/>
    <col min="7715" max="7715" width="14.625" style="302" customWidth="1"/>
    <col min="7716" max="7716" width="9" style="302"/>
    <col min="7717" max="7717" width="6.625" style="302" customWidth="1"/>
    <col min="7718" max="7718" width="18.625" style="302" customWidth="1"/>
    <col min="7719" max="7719" width="37.625" style="302" customWidth="1"/>
    <col min="7720" max="7720" width="6.625" style="302" customWidth="1"/>
    <col min="7721" max="7721" width="14.625" style="302" customWidth="1"/>
    <col min="7722" max="7960" width="9" style="302"/>
    <col min="7961" max="7961" width="5.125" style="302" customWidth="1"/>
    <col min="7962" max="7962" width="17.125" style="302" customWidth="1"/>
    <col min="7963" max="7963" width="35.875" style="302" customWidth="1"/>
    <col min="7964" max="7964" width="5.125" style="302" customWidth="1"/>
    <col min="7965" max="7965" width="11.625" style="302" customWidth="1"/>
    <col min="7966" max="7966" width="9" style="302"/>
    <col min="7967" max="7967" width="6.625" style="302" customWidth="1"/>
    <col min="7968" max="7968" width="18.625" style="302" customWidth="1"/>
    <col min="7969" max="7969" width="37.625" style="302" customWidth="1"/>
    <col min="7970" max="7970" width="6.625" style="302" customWidth="1"/>
    <col min="7971" max="7971" width="14.625" style="302" customWidth="1"/>
    <col min="7972" max="7972" width="9" style="302"/>
    <col min="7973" max="7973" width="6.625" style="302" customWidth="1"/>
    <col min="7974" max="7974" width="18.625" style="302" customWidth="1"/>
    <col min="7975" max="7975" width="37.625" style="302" customWidth="1"/>
    <col min="7976" max="7976" width="6.625" style="302" customWidth="1"/>
    <col min="7977" max="7977" width="14.625" style="302" customWidth="1"/>
    <col min="7978" max="8216" width="9" style="302"/>
    <col min="8217" max="8217" width="5.125" style="302" customWidth="1"/>
    <col min="8218" max="8218" width="17.125" style="302" customWidth="1"/>
    <col min="8219" max="8219" width="35.875" style="302" customWidth="1"/>
    <col min="8220" max="8220" width="5.125" style="302" customWidth="1"/>
    <col min="8221" max="8221" width="11.625" style="302" customWidth="1"/>
    <col min="8222" max="8222" width="9" style="302"/>
    <col min="8223" max="8223" width="6.625" style="302" customWidth="1"/>
    <col min="8224" max="8224" width="18.625" style="302" customWidth="1"/>
    <col min="8225" max="8225" width="37.625" style="302" customWidth="1"/>
    <col min="8226" max="8226" width="6.625" style="302" customWidth="1"/>
    <col min="8227" max="8227" width="14.625" style="302" customWidth="1"/>
    <col min="8228" max="8228" width="9" style="302"/>
    <col min="8229" max="8229" width="6.625" style="302" customWidth="1"/>
    <col min="8230" max="8230" width="18.625" style="302" customWidth="1"/>
    <col min="8231" max="8231" width="37.625" style="302" customWidth="1"/>
    <col min="8232" max="8232" width="6.625" style="302" customWidth="1"/>
    <col min="8233" max="8233" width="14.625" style="302" customWidth="1"/>
    <col min="8234" max="8472" width="9" style="302"/>
    <col min="8473" max="8473" width="5.125" style="302" customWidth="1"/>
    <col min="8474" max="8474" width="17.125" style="302" customWidth="1"/>
    <col min="8475" max="8475" width="35.875" style="302" customWidth="1"/>
    <col min="8476" max="8476" width="5.125" style="302" customWidth="1"/>
    <col min="8477" max="8477" width="11.625" style="302" customWidth="1"/>
    <col min="8478" max="8478" width="9" style="302"/>
    <col min="8479" max="8479" width="6.625" style="302" customWidth="1"/>
    <col min="8480" max="8480" width="18.625" style="302" customWidth="1"/>
    <col min="8481" max="8481" width="37.625" style="302" customWidth="1"/>
    <col min="8482" max="8482" width="6.625" style="302" customWidth="1"/>
    <col min="8483" max="8483" width="14.625" style="302" customWidth="1"/>
    <col min="8484" max="8484" width="9" style="302"/>
    <col min="8485" max="8485" width="6.625" style="302" customWidth="1"/>
    <col min="8486" max="8486" width="18.625" style="302" customWidth="1"/>
    <col min="8487" max="8487" width="37.625" style="302" customWidth="1"/>
    <col min="8488" max="8488" width="6.625" style="302" customWidth="1"/>
    <col min="8489" max="8489" width="14.625" style="302" customWidth="1"/>
    <col min="8490" max="8728" width="9" style="302"/>
    <col min="8729" max="8729" width="5.125" style="302" customWidth="1"/>
    <col min="8730" max="8730" width="17.125" style="302" customWidth="1"/>
    <col min="8731" max="8731" width="35.875" style="302" customWidth="1"/>
    <col min="8732" max="8732" width="5.125" style="302" customWidth="1"/>
    <col min="8733" max="8733" width="11.625" style="302" customWidth="1"/>
    <col min="8734" max="8734" width="9" style="302"/>
    <col min="8735" max="8735" width="6.625" style="302" customWidth="1"/>
    <col min="8736" max="8736" width="18.625" style="302" customWidth="1"/>
    <col min="8737" max="8737" width="37.625" style="302" customWidth="1"/>
    <col min="8738" max="8738" width="6.625" style="302" customWidth="1"/>
    <col min="8739" max="8739" width="14.625" style="302" customWidth="1"/>
    <col min="8740" max="8740" width="9" style="302"/>
    <col min="8741" max="8741" width="6.625" style="302" customWidth="1"/>
    <col min="8742" max="8742" width="18.625" style="302" customWidth="1"/>
    <col min="8743" max="8743" width="37.625" style="302" customWidth="1"/>
    <col min="8744" max="8744" width="6.625" style="302" customWidth="1"/>
    <col min="8745" max="8745" width="14.625" style="302" customWidth="1"/>
    <col min="8746" max="8984" width="9" style="302"/>
    <col min="8985" max="8985" width="5.125" style="302" customWidth="1"/>
    <col min="8986" max="8986" width="17.125" style="302" customWidth="1"/>
    <col min="8987" max="8987" width="35.875" style="302" customWidth="1"/>
    <col min="8988" max="8988" width="5.125" style="302" customWidth="1"/>
    <col min="8989" max="8989" width="11.625" style="302" customWidth="1"/>
    <col min="8990" max="8990" width="9" style="302"/>
    <col min="8991" max="8991" width="6.625" style="302" customWidth="1"/>
    <col min="8992" max="8992" width="18.625" style="302" customWidth="1"/>
    <col min="8993" max="8993" width="37.625" style="302" customWidth="1"/>
    <col min="8994" max="8994" width="6.625" style="302" customWidth="1"/>
    <col min="8995" max="8995" width="14.625" style="302" customWidth="1"/>
    <col min="8996" max="8996" width="9" style="302"/>
    <col min="8997" max="8997" width="6.625" style="302" customWidth="1"/>
    <col min="8998" max="8998" width="18.625" style="302" customWidth="1"/>
    <col min="8999" max="8999" width="37.625" style="302" customWidth="1"/>
    <col min="9000" max="9000" width="6.625" style="302" customWidth="1"/>
    <col min="9001" max="9001" width="14.625" style="302" customWidth="1"/>
    <col min="9002" max="9240" width="9" style="302"/>
    <col min="9241" max="9241" width="5.125" style="302" customWidth="1"/>
    <col min="9242" max="9242" width="17.125" style="302" customWidth="1"/>
    <col min="9243" max="9243" width="35.875" style="302" customWidth="1"/>
    <col min="9244" max="9244" width="5.125" style="302" customWidth="1"/>
    <col min="9245" max="9245" width="11.625" style="302" customWidth="1"/>
    <col min="9246" max="9246" width="9" style="302"/>
    <col min="9247" max="9247" width="6.625" style="302" customWidth="1"/>
    <col min="9248" max="9248" width="18.625" style="302" customWidth="1"/>
    <col min="9249" max="9249" width="37.625" style="302" customWidth="1"/>
    <col min="9250" max="9250" width="6.625" style="302" customWidth="1"/>
    <col min="9251" max="9251" width="14.625" style="302" customWidth="1"/>
    <col min="9252" max="9252" width="9" style="302"/>
    <col min="9253" max="9253" width="6.625" style="302" customWidth="1"/>
    <col min="9254" max="9254" width="18.625" style="302" customWidth="1"/>
    <col min="9255" max="9255" width="37.625" style="302" customWidth="1"/>
    <col min="9256" max="9256" width="6.625" style="302" customWidth="1"/>
    <col min="9257" max="9257" width="14.625" style="302" customWidth="1"/>
    <col min="9258" max="9496" width="9" style="302"/>
    <col min="9497" max="9497" width="5.125" style="302" customWidth="1"/>
    <col min="9498" max="9498" width="17.125" style="302" customWidth="1"/>
    <col min="9499" max="9499" width="35.875" style="302" customWidth="1"/>
    <col min="9500" max="9500" width="5.125" style="302" customWidth="1"/>
    <col min="9501" max="9501" width="11.625" style="302" customWidth="1"/>
    <col min="9502" max="9502" width="9" style="302"/>
    <col min="9503" max="9503" width="6.625" style="302" customWidth="1"/>
    <col min="9504" max="9504" width="18.625" style="302" customWidth="1"/>
    <col min="9505" max="9505" width="37.625" style="302" customWidth="1"/>
    <col min="9506" max="9506" width="6.625" style="302" customWidth="1"/>
    <col min="9507" max="9507" width="14.625" style="302" customWidth="1"/>
    <col min="9508" max="9508" width="9" style="302"/>
    <col min="9509" max="9509" width="6.625" style="302" customWidth="1"/>
    <col min="9510" max="9510" width="18.625" style="302" customWidth="1"/>
    <col min="9511" max="9511" width="37.625" style="302" customWidth="1"/>
    <col min="9512" max="9512" width="6.625" style="302" customWidth="1"/>
    <col min="9513" max="9513" width="14.625" style="302" customWidth="1"/>
    <col min="9514" max="9752" width="9" style="302"/>
    <col min="9753" max="9753" width="5.125" style="302" customWidth="1"/>
    <col min="9754" max="9754" width="17.125" style="302" customWidth="1"/>
    <col min="9755" max="9755" width="35.875" style="302" customWidth="1"/>
    <col min="9756" max="9756" width="5.125" style="302" customWidth="1"/>
    <col min="9757" max="9757" width="11.625" style="302" customWidth="1"/>
    <col min="9758" max="9758" width="9" style="302"/>
    <col min="9759" max="9759" width="6.625" style="302" customWidth="1"/>
    <col min="9760" max="9760" width="18.625" style="302" customWidth="1"/>
    <col min="9761" max="9761" width="37.625" style="302" customWidth="1"/>
    <col min="9762" max="9762" width="6.625" style="302" customWidth="1"/>
    <col min="9763" max="9763" width="14.625" style="302" customWidth="1"/>
    <col min="9764" max="9764" width="9" style="302"/>
    <col min="9765" max="9765" width="6.625" style="302" customWidth="1"/>
    <col min="9766" max="9766" width="18.625" style="302" customWidth="1"/>
    <col min="9767" max="9767" width="37.625" style="302" customWidth="1"/>
    <col min="9768" max="9768" width="6.625" style="302" customWidth="1"/>
    <col min="9769" max="9769" width="14.625" style="302" customWidth="1"/>
    <col min="9770" max="10008" width="9" style="302"/>
    <col min="10009" max="10009" width="5.125" style="302" customWidth="1"/>
    <col min="10010" max="10010" width="17.125" style="302" customWidth="1"/>
    <col min="10011" max="10011" width="35.875" style="302" customWidth="1"/>
    <col min="10012" max="10012" width="5.125" style="302" customWidth="1"/>
    <col min="10013" max="10013" width="11.625" style="302" customWidth="1"/>
    <col min="10014" max="10014" width="9" style="302"/>
    <col min="10015" max="10015" width="6.625" style="302" customWidth="1"/>
    <col min="10016" max="10016" width="18.625" style="302" customWidth="1"/>
    <col min="10017" max="10017" width="37.625" style="302" customWidth="1"/>
    <col min="10018" max="10018" width="6.625" style="302" customWidth="1"/>
    <col min="10019" max="10019" width="14.625" style="302" customWidth="1"/>
    <col min="10020" max="10020" width="9" style="302"/>
    <col min="10021" max="10021" width="6.625" style="302" customWidth="1"/>
    <col min="10022" max="10022" width="18.625" style="302" customWidth="1"/>
    <col min="10023" max="10023" width="37.625" style="302" customWidth="1"/>
    <col min="10024" max="10024" width="6.625" style="302" customWidth="1"/>
    <col min="10025" max="10025" width="14.625" style="302" customWidth="1"/>
    <col min="10026" max="10264" width="9" style="302"/>
    <col min="10265" max="10265" width="5.125" style="302" customWidth="1"/>
    <col min="10266" max="10266" width="17.125" style="302" customWidth="1"/>
    <col min="10267" max="10267" width="35.875" style="302" customWidth="1"/>
    <col min="10268" max="10268" width="5.125" style="302" customWidth="1"/>
    <col min="10269" max="10269" width="11.625" style="302" customWidth="1"/>
    <col min="10270" max="10270" width="9" style="302"/>
    <col min="10271" max="10271" width="6.625" style="302" customWidth="1"/>
    <col min="10272" max="10272" width="18.625" style="302" customWidth="1"/>
    <col min="10273" max="10273" width="37.625" style="302" customWidth="1"/>
    <col min="10274" max="10274" width="6.625" style="302" customWidth="1"/>
    <col min="10275" max="10275" width="14.625" style="302" customWidth="1"/>
    <col min="10276" max="10276" width="9" style="302"/>
    <col min="10277" max="10277" width="6.625" style="302" customWidth="1"/>
    <col min="10278" max="10278" width="18.625" style="302" customWidth="1"/>
    <col min="10279" max="10279" width="37.625" style="302" customWidth="1"/>
    <col min="10280" max="10280" width="6.625" style="302" customWidth="1"/>
    <col min="10281" max="10281" width="14.625" style="302" customWidth="1"/>
    <col min="10282" max="10520" width="9" style="302"/>
    <col min="10521" max="10521" width="5.125" style="302" customWidth="1"/>
    <col min="10522" max="10522" width="17.125" style="302" customWidth="1"/>
    <col min="10523" max="10523" width="35.875" style="302" customWidth="1"/>
    <col min="10524" max="10524" width="5.125" style="302" customWidth="1"/>
    <col min="10525" max="10525" width="11.625" style="302" customWidth="1"/>
    <col min="10526" max="10526" width="9" style="302"/>
    <col min="10527" max="10527" width="6.625" style="302" customWidth="1"/>
    <col min="10528" max="10528" width="18.625" style="302" customWidth="1"/>
    <col min="10529" max="10529" width="37.625" style="302" customWidth="1"/>
    <col min="10530" max="10530" width="6.625" style="302" customWidth="1"/>
    <col min="10531" max="10531" width="14.625" style="302" customWidth="1"/>
    <col min="10532" max="10532" width="9" style="302"/>
    <col min="10533" max="10533" width="6.625" style="302" customWidth="1"/>
    <col min="10534" max="10534" width="18.625" style="302" customWidth="1"/>
    <col min="10535" max="10535" width="37.625" style="302" customWidth="1"/>
    <col min="10536" max="10536" width="6.625" style="302" customWidth="1"/>
    <col min="10537" max="10537" width="14.625" style="302" customWidth="1"/>
    <col min="10538" max="10776" width="9" style="302"/>
    <col min="10777" max="10777" width="5.125" style="302" customWidth="1"/>
    <col min="10778" max="10778" width="17.125" style="302" customWidth="1"/>
    <col min="10779" max="10779" width="35.875" style="302" customWidth="1"/>
    <col min="10780" max="10780" width="5.125" style="302" customWidth="1"/>
    <col min="10781" max="10781" width="11.625" style="302" customWidth="1"/>
    <col min="10782" max="10782" width="9" style="302"/>
    <col min="10783" max="10783" width="6.625" style="302" customWidth="1"/>
    <col min="10784" max="10784" width="18.625" style="302" customWidth="1"/>
    <col min="10785" max="10785" width="37.625" style="302" customWidth="1"/>
    <col min="10786" max="10786" width="6.625" style="302" customWidth="1"/>
    <col min="10787" max="10787" width="14.625" style="302" customWidth="1"/>
    <col min="10788" max="10788" width="9" style="302"/>
    <col min="10789" max="10789" width="6.625" style="302" customWidth="1"/>
    <col min="10790" max="10790" width="18.625" style="302" customWidth="1"/>
    <col min="10791" max="10791" width="37.625" style="302" customWidth="1"/>
    <col min="10792" max="10792" width="6.625" style="302" customWidth="1"/>
    <col min="10793" max="10793" width="14.625" style="302" customWidth="1"/>
    <col min="10794" max="11032" width="9" style="302"/>
    <col min="11033" max="11033" width="5.125" style="302" customWidth="1"/>
    <col min="11034" max="11034" width="17.125" style="302" customWidth="1"/>
    <col min="11035" max="11035" width="35.875" style="302" customWidth="1"/>
    <col min="11036" max="11036" width="5.125" style="302" customWidth="1"/>
    <col min="11037" max="11037" width="11.625" style="302" customWidth="1"/>
    <col min="11038" max="11038" width="9" style="302"/>
    <col min="11039" max="11039" width="6.625" style="302" customWidth="1"/>
    <col min="11040" max="11040" width="18.625" style="302" customWidth="1"/>
    <col min="11041" max="11041" width="37.625" style="302" customWidth="1"/>
    <col min="11042" max="11042" width="6.625" style="302" customWidth="1"/>
    <col min="11043" max="11043" width="14.625" style="302" customWidth="1"/>
    <col min="11044" max="11044" width="9" style="302"/>
    <col min="11045" max="11045" width="6.625" style="302" customWidth="1"/>
    <col min="11046" max="11046" width="18.625" style="302" customWidth="1"/>
    <col min="11047" max="11047" width="37.625" style="302" customWidth="1"/>
    <col min="11048" max="11048" width="6.625" style="302" customWidth="1"/>
    <col min="11049" max="11049" width="14.625" style="302" customWidth="1"/>
    <col min="11050" max="11288" width="9" style="302"/>
    <col min="11289" max="11289" width="5.125" style="302" customWidth="1"/>
    <col min="11290" max="11290" width="17.125" style="302" customWidth="1"/>
    <col min="11291" max="11291" width="35.875" style="302" customWidth="1"/>
    <col min="11292" max="11292" width="5.125" style="302" customWidth="1"/>
    <col min="11293" max="11293" width="11.625" style="302" customWidth="1"/>
    <col min="11294" max="11294" width="9" style="302"/>
    <col min="11295" max="11295" width="6.625" style="302" customWidth="1"/>
    <col min="11296" max="11296" width="18.625" style="302" customWidth="1"/>
    <col min="11297" max="11297" width="37.625" style="302" customWidth="1"/>
    <col min="11298" max="11298" width="6.625" style="302" customWidth="1"/>
    <col min="11299" max="11299" width="14.625" style="302" customWidth="1"/>
    <col min="11300" max="11300" width="9" style="302"/>
    <col min="11301" max="11301" width="6.625" style="302" customWidth="1"/>
    <col min="11302" max="11302" width="18.625" style="302" customWidth="1"/>
    <col min="11303" max="11303" width="37.625" style="302" customWidth="1"/>
    <col min="11304" max="11304" width="6.625" style="302" customWidth="1"/>
    <col min="11305" max="11305" width="14.625" style="302" customWidth="1"/>
    <col min="11306" max="11544" width="9" style="302"/>
    <col min="11545" max="11545" width="5.125" style="302" customWidth="1"/>
    <col min="11546" max="11546" width="17.125" style="302" customWidth="1"/>
    <col min="11547" max="11547" width="35.875" style="302" customWidth="1"/>
    <col min="11548" max="11548" width="5.125" style="302" customWidth="1"/>
    <col min="11549" max="11549" width="11.625" style="302" customWidth="1"/>
    <col min="11550" max="11550" width="9" style="302"/>
    <col min="11551" max="11551" width="6.625" style="302" customWidth="1"/>
    <col min="11552" max="11552" width="18.625" style="302" customWidth="1"/>
    <col min="11553" max="11553" width="37.625" style="302" customWidth="1"/>
    <col min="11554" max="11554" width="6.625" style="302" customWidth="1"/>
    <col min="11555" max="11555" width="14.625" style="302" customWidth="1"/>
    <col min="11556" max="11556" width="9" style="302"/>
    <col min="11557" max="11557" width="6.625" style="302" customWidth="1"/>
    <col min="11558" max="11558" width="18.625" style="302" customWidth="1"/>
    <col min="11559" max="11559" width="37.625" style="302" customWidth="1"/>
    <col min="11560" max="11560" width="6.625" style="302" customWidth="1"/>
    <col min="11561" max="11561" width="14.625" style="302" customWidth="1"/>
    <col min="11562" max="11800" width="9" style="302"/>
    <col min="11801" max="11801" width="5.125" style="302" customWidth="1"/>
    <col min="11802" max="11802" width="17.125" style="302" customWidth="1"/>
    <col min="11803" max="11803" width="35.875" style="302" customWidth="1"/>
    <col min="11804" max="11804" width="5.125" style="302" customWidth="1"/>
    <col min="11805" max="11805" width="11.625" style="302" customWidth="1"/>
    <col min="11806" max="11806" width="9" style="302"/>
    <col min="11807" max="11807" width="6.625" style="302" customWidth="1"/>
    <col min="11808" max="11808" width="18.625" style="302" customWidth="1"/>
    <col min="11809" max="11809" width="37.625" style="302" customWidth="1"/>
    <col min="11810" max="11810" width="6.625" style="302" customWidth="1"/>
    <col min="11811" max="11811" width="14.625" style="302" customWidth="1"/>
    <col min="11812" max="11812" width="9" style="302"/>
    <col min="11813" max="11813" width="6.625" style="302" customWidth="1"/>
    <col min="11814" max="11814" width="18.625" style="302" customWidth="1"/>
    <col min="11815" max="11815" width="37.625" style="302" customWidth="1"/>
    <col min="11816" max="11816" width="6.625" style="302" customWidth="1"/>
    <col min="11817" max="11817" width="14.625" style="302" customWidth="1"/>
    <col min="11818" max="12056" width="9" style="302"/>
    <col min="12057" max="12057" width="5.125" style="302" customWidth="1"/>
    <col min="12058" max="12058" width="17.125" style="302" customWidth="1"/>
    <col min="12059" max="12059" width="35.875" style="302" customWidth="1"/>
    <col min="12060" max="12060" width="5.125" style="302" customWidth="1"/>
    <col min="12061" max="12061" width="11.625" style="302" customWidth="1"/>
    <col min="12062" max="12062" width="9" style="302"/>
    <col min="12063" max="12063" width="6.625" style="302" customWidth="1"/>
    <col min="12064" max="12064" width="18.625" style="302" customWidth="1"/>
    <col min="12065" max="12065" width="37.625" style="302" customWidth="1"/>
    <col min="12066" max="12066" width="6.625" style="302" customWidth="1"/>
    <col min="12067" max="12067" width="14.625" style="302" customWidth="1"/>
    <col min="12068" max="12068" width="9" style="302"/>
    <col min="12069" max="12069" width="6.625" style="302" customWidth="1"/>
    <col min="12070" max="12070" width="18.625" style="302" customWidth="1"/>
    <col min="12071" max="12071" width="37.625" style="302" customWidth="1"/>
    <col min="12072" max="12072" width="6.625" style="302" customWidth="1"/>
    <col min="12073" max="12073" width="14.625" style="302" customWidth="1"/>
    <col min="12074" max="12312" width="9" style="302"/>
    <col min="12313" max="12313" width="5.125" style="302" customWidth="1"/>
    <col min="12314" max="12314" width="17.125" style="302" customWidth="1"/>
    <col min="12315" max="12315" width="35.875" style="302" customWidth="1"/>
    <col min="12316" max="12316" width="5.125" style="302" customWidth="1"/>
    <col min="12317" max="12317" width="11.625" style="302" customWidth="1"/>
    <col min="12318" max="12318" width="9" style="302"/>
    <col min="12319" max="12319" width="6.625" style="302" customWidth="1"/>
    <col min="12320" max="12320" width="18.625" style="302" customWidth="1"/>
    <col min="12321" max="12321" width="37.625" style="302" customWidth="1"/>
    <col min="12322" max="12322" width="6.625" style="302" customWidth="1"/>
    <col min="12323" max="12323" width="14.625" style="302" customWidth="1"/>
    <col min="12324" max="12324" width="9" style="302"/>
    <col min="12325" max="12325" width="6.625" style="302" customWidth="1"/>
    <col min="12326" max="12326" width="18.625" style="302" customWidth="1"/>
    <col min="12327" max="12327" width="37.625" style="302" customWidth="1"/>
    <col min="12328" max="12328" width="6.625" style="302" customWidth="1"/>
    <col min="12329" max="12329" width="14.625" style="302" customWidth="1"/>
    <col min="12330" max="12568" width="9" style="302"/>
    <col min="12569" max="12569" width="5.125" style="302" customWidth="1"/>
    <col min="12570" max="12570" width="17.125" style="302" customWidth="1"/>
    <col min="12571" max="12571" width="35.875" style="302" customWidth="1"/>
    <col min="12572" max="12572" width="5.125" style="302" customWidth="1"/>
    <col min="12573" max="12573" width="11.625" style="302" customWidth="1"/>
    <col min="12574" max="12574" width="9" style="302"/>
    <col min="12575" max="12575" width="6.625" style="302" customWidth="1"/>
    <col min="12576" max="12576" width="18.625" style="302" customWidth="1"/>
    <col min="12577" max="12577" width="37.625" style="302" customWidth="1"/>
    <col min="12578" max="12578" width="6.625" style="302" customWidth="1"/>
    <col min="12579" max="12579" width="14.625" style="302" customWidth="1"/>
    <col min="12580" max="12580" width="9" style="302"/>
    <col min="12581" max="12581" width="6.625" style="302" customWidth="1"/>
    <col min="12582" max="12582" width="18.625" style="302" customWidth="1"/>
    <col min="12583" max="12583" width="37.625" style="302" customWidth="1"/>
    <col min="12584" max="12584" width="6.625" style="302" customWidth="1"/>
    <col min="12585" max="12585" width="14.625" style="302" customWidth="1"/>
    <col min="12586" max="12824" width="9" style="302"/>
    <col min="12825" max="12825" width="5.125" style="302" customWidth="1"/>
    <col min="12826" max="12826" width="17.125" style="302" customWidth="1"/>
    <col min="12827" max="12827" width="35.875" style="302" customWidth="1"/>
    <col min="12828" max="12828" width="5.125" style="302" customWidth="1"/>
    <col min="12829" max="12829" width="11.625" style="302" customWidth="1"/>
    <col min="12830" max="12830" width="9" style="302"/>
    <col min="12831" max="12831" width="6.625" style="302" customWidth="1"/>
    <col min="12832" max="12832" width="18.625" style="302" customWidth="1"/>
    <col min="12833" max="12833" width="37.625" style="302" customWidth="1"/>
    <col min="12834" max="12834" width="6.625" style="302" customWidth="1"/>
    <col min="12835" max="12835" width="14.625" style="302" customWidth="1"/>
    <col min="12836" max="12836" width="9" style="302"/>
    <col min="12837" max="12837" width="6.625" style="302" customWidth="1"/>
    <col min="12838" max="12838" width="18.625" style="302" customWidth="1"/>
    <col min="12839" max="12839" width="37.625" style="302" customWidth="1"/>
    <col min="12840" max="12840" width="6.625" style="302" customWidth="1"/>
    <col min="12841" max="12841" width="14.625" style="302" customWidth="1"/>
    <col min="12842" max="13080" width="9" style="302"/>
    <col min="13081" max="13081" width="5.125" style="302" customWidth="1"/>
    <col min="13082" max="13082" width="17.125" style="302" customWidth="1"/>
    <col min="13083" max="13083" width="35.875" style="302" customWidth="1"/>
    <col min="13084" max="13084" width="5.125" style="302" customWidth="1"/>
    <col min="13085" max="13085" width="11.625" style="302" customWidth="1"/>
    <col min="13086" max="13086" width="9" style="302"/>
    <col min="13087" max="13087" width="6.625" style="302" customWidth="1"/>
    <col min="13088" max="13088" width="18.625" style="302" customWidth="1"/>
    <col min="13089" max="13089" width="37.625" style="302" customWidth="1"/>
    <col min="13090" max="13090" width="6.625" style="302" customWidth="1"/>
    <col min="13091" max="13091" width="14.625" style="302" customWidth="1"/>
    <col min="13092" max="13092" width="9" style="302"/>
    <col min="13093" max="13093" width="6.625" style="302" customWidth="1"/>
    <col min="13094" max="13094" width="18.625" style="302" customWidth="1"/>
    <col min="13095" max="13095" width="37.625" style="302" customWidth="1"/>
    <col min="13096" max="13096" width="6.625" style="302" customWidth="1"/>
    <col min="13097" max="13097" width="14.625" style="302" customWidth="1"/>
    <col min="13098" max="13336" width="9" style="302"/>
    <col min="13337" max="13337" width="5.125" style="302" customWidth="1"/>
    <col min="13338" max="13338" width="17.125" style="302" customWidth="1"/>
    <col min="13339" max="13339" width="35.875" style="302" customWidth="1"/>
    <col min="13340" max="13340" width="5.125" style="302" customWidth="1"/>
    <col min="13341" max="13341" width="11.625" style="302" customWidth="1"/>
    <col min="13342" max="13342" width="9" style="302"/>
    <col min="13343" max="13343" width="6.625" style="302" customWidth="1"/>
    <col min="13344" max="13344" width="18.625" style="302" customWidth="1"/>
    <col min="13345" max="13345" width="37.625" style="302" customWidth="1"/>
    <col min="13346" max="13346" width="6.625" style="302" customWidth="1"/>
    <col min="13347" max="13347" width="14.625" style="302" customWidth="1"/>
    <col min="13348" max="13348" width="9" style="302"/>
    <col min="13349" max="13349" width="6.625" style="302" customWidth="1"/>
    <col min="13350" max="13350" width="18.625" style="302" customWidth="1"/>
    <col min="13351" max="13351" width="37.625" style="302" customWidth="1"/>
    <col min="13352" max="13352" width="6.625" style="302" customWidth="1"/>
    <col min="13353" max="13353" width="14.625" style="302" customWidth="1"/>
    <col min="13354" max="13592" width="9" style="302"/>
    <col min="13593" max="13593" width="5.125" style="302" customWidth="1"/>
    <col min="13594" max="13594" width="17.125" style="302" customWidth="1"/>
    <col min="13595" max="13595" width="35.875" style="302" customWidth="1"/>
    <col min="13596" max="13596" width="5.125" style="302" customWidth="1"/>
    <col min="13597" max="13597" width="11.625" style="302" customWidth="1"/>
    <col min="13598" max="13598" width="9" style="302"/>
    <col min="13599" max="13599" width="6.625" style="302" customWidth="1"/>
    <col min="13600" max="13600" width="18.625" style="302" customWidth="1"/>
    <col min="13601" max="13601" width="37.625" style="302" customWidth="1"/>
    <col min="13602" max="13602" width="6.625" style="302" customWidth="1"/>
    <col min="13603" max="13603" width="14.625" style="302" customWidth="1"/>
    <col min="13604" max="13604" width="9" style="302"/>
    <col min="13605" max="13605" width="6.625" style="302" customWidth="1"/>
    <col min="13606" max="13606" width="18.625" style="302" customWidth="1"/>
    <col min="13607" max="13607" width="37.625" style="302" customWidth="1"/>
    <col min="13608" max="13608" width="6.625" style="302" customWidth="1"/>
    <col min="13609" max="13609" width="14.625" style="302" customWidth="1"/>
    <col min="13610" max="13848" width="9" style="302"/>
    <col min="13849" max="13849" width="5.125" style="302" customWidth="1"/>
    <col min="13850" max="13850" width="17.125" style="302" customWidth="1"/>
    <col min="13851" max="13851" width="35.875" style="302" customWidth="1"/>
    <col min="13852" max="13852" width="5.125" style="302" customWidth="1"/>
    <col min="13853" max="13853" width="11.625" style="302" customWidth="1"/>
    <col min="13854" max="13854" width="9" style="302"/>
    <col min="13855" max="13855" width="6.625" style="302" customWidth="1"/>
    <col min="13856" max="13856" width="18.625" style="302" customWidth="1"/>
    <col min="13857" max="13857" width="37.625" style="302" customWidth="1"/>
    <col min="13858" max="13858" width="6.625" style="302" customWidth="1"/>
    <col min="13859" max="13859" width="14.625" style="302" customWidth="1"/>
    <col min="13860" max="13860" width="9" style="302"/>
    <col min="13861" max="13861" width="6.625" style="302" customWidth="1"/>
    <col min="13862" max="13862" width="18.625" style="302" customWidth="1"/>
    <col min="13863" max="13863" width="37.625" style="302" customWidth="1"/>
    <col min="13864" max="13864" width="6.625" style="302" customWidth="1"/>
    <col min="13865" max="13865" width="14.625" style="302" customWidth="1"/>
    <col min="13866" max="14104" width="9" style="302"/>
    <col min="14105" max="14105" width="5.125" style="302" customWidth="1"/>
    <col min="14106" max="14106" width="17.125" style="302" customWidth="1"/>
    <col min="14107" max="14107" width="35.875" style="302" customWidth="1"/>
    <col min="14108" max="14108" width="5.125" style="302" customWidth="1"/>
    <col min="14109" max="14109" width="11.625" style="302" customWidth="1"/>
    <col min="14110" max="14110" width="9" style="302"/>
    <col min="14111" max="14111" width="6.625" style="302" customWidth="1"/>
    <col min="14112" max="14112" width="18.625" style="302" customWidth="1"/>
    <col min="14113" max="14113" width="37.625" style="302" customWidth="1"/>
    <col min="14114" max="14114" width="6.625" style="302" customWidth="1"/>
    <col min="14115" max="14115" width="14.625" style="302" customWidth="1"/>
    <col min="14116" max="14116" width="9" style="302"/>
    <col min="14117" max="14117" width="6.625" style="302" customWidth="1"/>
    <col min="14118" max="14118" width="18.625" style="302" customWidth="1"/>
    <col min="14119" max="14119" width="37.625" style="302" customWidth="1"/>
    <col min="14120" max="14120" width="6.625" style="302" customWidth="1"/>
    <col min="14121" max="14121" width="14.625" style="302" customWidth="1"/>
    <col min="14122" max="14360" width="9" style="302"/>
    <col min="14361" max="14361" width="5.125" style="302" customWidth="1"/>
    <col min="14362" max="14362" width="17.125" style="302" customWidth="1"/>
    <col min="14363" max="14363" width="35.875" style="302" customWidth="1"/>
    <col min="14364" max="14364" width="5.125" style="302" customWidth="1"/>
    <col min="14365" max="14365" width="11.625" style="302" customWidth="1"/>
    <col min="14366" max="14366" width="9" style="302"/>
    <col min="14367" max="14367" width="6.625" style="302" customWidth="1"/>
    <col min="14368" max="14368" width="18.625" style="302" customWidth="1"/>
    <col min="14369" max="14369" width="37.625" style="302" customWidth="1"/>
    <col min="14370" max="14370" width="6.625" style="302" customWidth="1"/>
    <col min="14371" max="14371" width="14.625" style="302" customWidth="1"/>
    <col min="14372" max="14372" width="9" style="302"/>
    <col min="14373" max="14373" width="6.625" style="302" customWidth="1"/>
    <col min="14374" max="14374" width="18.625" style="302" customWidth="1"/>
    <col min="14375" max="14375" width="37.625" style="302" customWidth="1"/>
    <col min="14376" max="14376" width="6.625" style="302" customWidth="1"/>
    <col min="14377" max="14377" width="14.625" style="302" customWidth="1"/>
    <col min="14378" max="14616" width="9" style="302"/>
    <col min="14617" max="14617" width="5.125" style="302" customWidth="1"/>
    <col min="14618" max="14618" width="17.125" style="302" customWidth="1"/>
    <col min="14619" max="14619" width="35.875" style="302" customWidth="1"/>
    <col min="14620" max="14620" width="5.125" style="302" customWidth="1"/>
    <col min="14621" max="14621" width="11.625" style="302" customWidth="1"/>
    <col min="14622" max="14622" width="9" style="302"/>
    <col min="14623" max="14623" width="6.625" style="302" customWidth="1"/>
    <col min="14624" max="14624" width="18.625" style="302" customWidth="1"/>
    <col min="14625" max="14625" width="37.625" style="302" customWidth="1"/>
    <col min="14626" max="14626" width="6.625" style="302" customWidth="1"/>
    <col min="14627" max="14627" width="14.625" style="302" customWidth="1"/>
    <col min="14628" max="14628" width="9" style="302"/>
    <col min="14629" max="14629" width="6.625" style="302" customWidth="1"/>
    <col min="14630" max="14630" width="18.625" style="302" customWidth="1"/>
    <col min="14631" max="14631" width="37.625" style="302" customWidth="1"/>
    <col min="14632" max="14632" width="6.625" style="302" customWidth="1"/>
    <col min="14633" max="14633" width="14.625" style="302" customWidth="1"/>
    <col min="14634" max="14872" width="9" style="302"/>
    <col min="14873" max="14873" width="5.125" style="302" customWidth="1"/>
    <col min="14874" max="14874" width="17.125" style="302" customWidth="1"/>
    <col min="14875" max="14875" width="35.875" style="302" customWidth="1"/>
    <col min="14876" max="14876" width="5.125" style="302" customWidth="1"/>
    <col min="14877" max="14877" width="11.625" style="302" customWidth="1"/>
    <col min="14878" max="14878" width="9" style="302"/>
    <col min="14879" max="14879" width="6.625" style="302" customWidth="1"/>
    <col min="14880" max="14880" width="18.625" style="302" customWidth="1"/>
    <col min="14881" max="14881" width="37.625" style="302" customWidth="1"/>
    <col min="14882" max="14882" width="6.625" style="302" customWidth="1"/>
    <col min="14883" max="14883" width="14.625" style="302" customWidth="1"/>
    <col min="14884" max="14884" width="9" style="302"/>
    <col min="14885" max="14885" width="6.625" style="302" customWidth="1"/>
    <col min="14886" max="14886" width="18.625" style="302" customWidth="1"/>
    <col min="14887" max="14887" width="37.625" style="302" customWidth="1"/>
    <col min="14888" max="14888" width="6.625" style="302" customWidth="1"/>
    <col min="14889" max="14889" width="14.625" style="302" customWidth="1"/>
    <col min="14890" max="15128" width="9" style="302"/>
    <col min="15129" max="15129" width="5.125" style="302" customWidth="1"/>
    <col min="15130" max="15130" width="17.125" style="302" customWidth="1"/>
    <col min="15131" max="15131" width="35.875" style="302" customWidth="1"/>
    <col min="15132" max="15132" width="5.125" style="302" customWidth="1"/>
    <col min="15133" max="15133" width="11.625" style="302" customWidth="1"/>
    <col min="15134" max="15134" width="9" style="302"/>
    <col min="15135" max="15135" width="6.625" style="302" customWidth="1"/>
    <col min="15136" max="15136" width="18.625" style="302" customWidth="1"/>
    <col min="15137" max="15137" width="37.625" style="302" customWidth="1"/>
    <col min="15138" max="15138" width="6.625" style="302" customWidth="1"/>
    <col min="15139" max="15139" width="14.625" style="302" customWidth="1"/>
    <col min="15140" max="15140" width="9" style="302"/>
    <col min="15141" max="15141" width="6.625" style="302" customWidth="1"/>
    <col min="15142" max="15142" width="18.625" style="302" customWidth="1"/>
    <col min="15143" max="15143" width="37.625" style="302" customWidth="1"/>
    <col min="15144" max="15144" width="6.625" style="302" customWidth="1"/>
    <col min="15145" max="15145" width="14.625" style="302" customWidth="1"/>
    <col min="15146" max="15384" width="9" style="302"/>
    <col min="15385" max="15385" width="5.125" style="302" customWidth="1"/>
    <col min="15386" max="15386" width="17.125" style="302" customWidth="1"/>
    <col min="15387" max="15387" width="35.875" style="302" customWidth="1"/>
    <col min="15388" max="15388" width="5.125" style="302" customWidth="1"/>
    <col min="15389" max="15389" width="11.625" style="302" customWidth="1"/>
    <col min="15390" max="15390" width="9" style="302"/>
    <col min="15391" max="15391" width="6.625" style="302" customWidth="1"/>
    <col min="15392" max="15392" width="18.625" style="302" customWidth="1"/>
    <col min="15393" max="15393" width="37.625" style="302" customWidth="1"/>
    <col min="15394" max="15394" width="6.625" style="302" customWidth="1"/>
    <col min="15395" max="15395" width="14.625" style="302" customWidth="1"/>
    <col min="15396" max="15396" width="9" style="302"/>
    <col min="15397" max="15397" width="6.625" style="302" customWidth="1"/>
    <col min="15398" max="15398" width="18.625" style="302" customWidth="1"/>
    <col min="15399" max="15399" width="37.625" style="302" customWidth="1"/>
    <col min="15400" max="15400" width="6.625" style="302" customWidth="1"/>
    <col min="15401" max="15401" width="14.625" style="302" customWidth="1"/>
    <col min="15402" max="15640" width="9" style="302"/>
    <col min="15641" max="15641" width="5.125" style="302" customWidth="1"/>
    <col min="15642" max="15642" width="17.125" style="302" customWidth="1"/>
    <col min="15643" max="15643" width="35.875" style="302" customWidth="1"/>
    <col min="15644" max="15644" width="5.125" style="302" customWidth="1"/>
    <col min="15645" max="15645" width="11.625" style="302" customWidth="1"/>
    <col min="15646" max="15646" width="9" style="302"/>
    <col min="15647" max="15647" width="6.625" style="302" customWidth="1"/>
    <col min="15648" max="15648" width="18.625" style="302" customWidth="1"/>
    <col min="15649" max="15649" width="37.625" style="302" customWidth="1"/>
    <col min="15650" max="15650" width="6.625" style="302" customWidth="1"/>
    <col min="15651" max="15651" width="14.625" style="302" customWidth="1"/>
    <col min="15652" max="15652" width="9" style="302"/>
    <col min="15653" max="15653" width="6.625" style="302" customWidth="1"/>
    <col min="15654" max="15654" width="18.625" style="302" customWidth="1"/>
    <col min="15655" max="15655" width="37.625" style="302" customWidth="1"/>
    <col min="15656" max="15656" width="6.625" style="302" customWidth="1"/>
    <col min="15657" max="15657" width="14.625" style="302" customWidth="1"/>
    <col min="15658" max="15896" width="9" style="302"/>
    <col min="15897" max="15897" width="5.125" style="302" customWidth="1"/>
    <col min="15898" max="15898" width="17.125" style="302" customWidth="1"/>
    <col min="15899" max="15899" width="35.875" style="302" customWidth="1"/>
    <col min="15900" max="15900" width="5.125" style="302" customWidth="1"/>
    <col min="15901" max="15901" width="11.625" style="302" customWidth="1"/>
    <col min="15902" max="15902" width="9" style="302"/>
    <col min="15903" max="15903" width="6.625" style="302" customWidth="1"/>
    <col min="15904" max="15904" width="18.625" style="302" customWidth="1"/>
    <col min="15905" max="15905" width="37.625" style="302" customWidth="1"/>
    <col min="15906" max="15906" width="6.625" style="302" customWidth="1"/>
    <col min="15907" max="15907" width="14.625" style="302" customWidth="1"/>
    <col min="15908" max="15908" width="9" style="302"/>
    <col min="15909" max="15909" width="6.625" style="302" customWidth="1"/>
    <col min="15910" max="15910" width="18.625" style="302" customWidth="1"/>
    <col min="15911" max="15911" width="37.625" style="302" customWidth="1"/>
    <col min="15912" max="15912" width="6.625" style="302" customWidth="1"/>
    <col min="15913" max="15913" width="14.625" style="302" customWidth="1"/>
    <col min="15914" max="16152" width="9" style="302"/>
    <col min="16153" max="16153" width="5.125" style="302" customWidth="1"/>
    <col min="16154" max="16154" width="17.125" style="302" customWidth="1"/>
    <col min="16155" max="16155" width="35.875" style="302" customWidth="1"/>
    <col min="16156" max="16156" width="5.125" style="302" customWidth="1"/>
    <col min="16157" max="16157" width="11.625" style="302" customWidth="1"/>
    <col min="16158" max="16158" width="9" style="302"/>
    <col min="16159" max="16159" width="6.625" style="302" customWidth="1"/>
    <col min="16160" max="16160" width="18.625" style="302" customWidth="1"/>
    <col min="16161" max="16161" width="37.625" style="302" customWidth="1"/>
    <col min="16162" max="16162" width="6.625" style="302" customWidth="1"/>
    <col min="16163" max="16163" width="14.625" style="302" customWidth="1"/>
    <col min="16164" max="16164" width="9" style="302"/>
    <col min="16165" max="16165" width="6.625" style="302" customWidth="1"/>
    <col min="16166" max="16166" width="18.625" style="302" customWidth="1"/>
    <col min="16167" max="16167" width="37.625" style="302" customWidth="1"/>
    <col min="16168" max="16168" width="6.625" style="302" customWidth="1"/>
    <col min="16169" max="16169" width="14.625" style="302" customWidth="1"/>
    <col min="16170" max="16384" width="9" style="302"/>
  </cols>
  <sheetData>
    <row r="1" s="297" customFormat="1" ht="30" customHeight="1" spans="1:44">
      <c r="A1" s="315" t="s">
        <v>845</v>
      </c>
      <c r="B1" s="315"/>
      <c r="C1" s="315"/>
      <c r="D1" s="315"/>
      <c r="E1" s="315"/>
      <c r="G1" s="315" t="s">
        <v>710</v>
      </c>
      <c r="H1" s="315"/>
      <c r="I1" s="315"/>
      <c r="J1" s="315"/>
      <c r="K1" s="315"/>
      <c r="M1" s="315" t="s">
        <v>711</v>
      </c>
      <c r="N1" s="315"/>
      <c r="O1" s="315"/>
      <c r="P1" s="315"/>
      <c r="Q1" s="315"/>
      <c r="S1" s="315" t="s">
        <v>712</v>
      </c>
      <c r="T1" s="315"/>
      <c r="U1" s="315"/>
      <c r="V1" s="315"/>
      <c r="W1" s="315"/>
      <c r="X1" s="315"/>
      <c r="Y1" s="351" t="s">
        <v>713</v>
      </c>
      <c r="Z1" s="351"/>
      <c r="AA1" s="351"/>
      <c r="AB1" s="351"/>
      <c r="AC1" s="351"/>
      <c r="AD1" s="315"/>
      <c r="AE1" s="352" t="s">
        <v>714</v>
      </c>
      <c r="AF1" s="352"/>
      <c r="AG1" s="352"/>
      <c r="AH1" s="352"/>
      <c r="AI1" s="352"/>
      <c r="AJ1" s="315"/>
      <c r="AK1" s="352" t="s">
        <v>715</v>
      </c>
      <c r="AL1" s="352"/>
      <c r="AM1" s="352"/>
      <c r="AN1" s="352"/>
      <c r="AO1" s="352"/>
      <c r="AP1" s="381"/>
      <c r="AQ1" s="298"/>
      <c r="AR1" s="382"/>
    </row>
    <row r="2" s="298" customFormat="1" ht="15.95" customHeight="1" spans="1:44">
      <c r="A2" s="316" t="s">
        <v>351</v>
      </c>
      <c r="B2" s="316" t="s">
        <v>716</v>
      </c>
      <c r="C2" s="316" t="s">
        <v>717</v>
      </c>
      <c r="D2" s="317" t="s">
        <v>707</v>
      </c>
      <c r="E2" s="318" t="s">
        <v>322</v>
      </c>
      <c r="G2" s="316" t="s">
        <v>351</v>
      </c>
      <c r="H2" s="316" t="s">
        <v>716</v>
      </c>
      <c r="I2" s="316" t="s">
        <v>717</v>
      </c>
      <c r="J2" s="317" t="s">
        <v>707</v>
      </c>
      <c r="K2" s="318" t="s">
        <v>322</v>
      </c>
      <c r="M2" s="316" t="s">
        <v>351</v>
      </c>
      <c r="N2" s="316" t="s">
        <v>716</v>
      </c>
      <c r="O2" s="316" t="s">
        <v>717</v>
      </c>
      <c r="P2" s="317" t="s">
        <v>707</v>
      </c>
      <c r="Q2" s="318" t="s">
        <v>322</v>
      </c>
      <c r="S2" s="316" t="s">
        <v>351</v>
      </c>
      <c r="T2" s="316" t="s">
        <v>716</v>
      </c>
      <c r="U2" s="316" t="s">
        <v>717</v>
      </c>
      <c r="V2" s="317" t="s">
        <v>707</v>
      </c>
      <c r="W2" s="318" t="s">
        <v>322</v>
      </c>
      <c r="X2" s="348"/>
      <c r="Y2" s="353" t="s">
        <v>351</v>
      </c>
      <c r="Z2" s="353" t="s">
        <v>716</v>
      </c>
      <c r="AA2" s="353" t="s">
        <v>717</v>
      </c>
      <c r="AB2" s="354" t="s">
        <v>707</v>
      </c>
      <c r="AC2" s="355" t="s">
        <v>322</v>
      </c>
      <c r="AD2" s="348"/>
      <c r="AE2" s="334" t="s">
        <v>351</v>
      </c>
      <c r="AF2" s="334" t="s">
        <v>716</v>
      </c>
      <c r="AG2" s="334" t="s">
        <v>717</v>
      </c>
      <c r="AH2" s="336" t="s">
        <v>707</v>
      </c>
      <c r="AI2" s="337" t="s">
        <v>322</v>
      </c>
      <c r="AJ2" s="348"/>
      <c r="AK2" s="334" t="s">
        <v>351</v>
      </c>
      <c r="AL2" s="334" t="s">
        <v>716</v>
      </c>
      <c r="AM2" s="334" t="s">
        <v>717</v>
      </c>
      <c r="AN2" s="336" t="s">
        <v>707</v>
      </c>
      <c r="AO2" s="337" t="s">
        <v>322</v>
      </c>
      <c r="AP2" s="383"/>
      <c r="AQ2" s="298" t="s">
        <v>718</v>
      </c>
      <c r="AR2" s="382">
        <v>0.1</v>
      </c>
    </row>
    <row r="3" s="297" customFormat="1" ht="15.95" customHeight="1" spans="1:44">
      <c r="A3" s="316" t="s">
        <v>719</v>
      </c>
      <c r="B3" s="319" t="s">
        <v>720</v>
      </c>
      <c r="C3" s="319" t="s">
        <v>721</v>
      </c>
      <c r="D3" s="320"/>
      <c r="E3" s="321">
        <f>20814780.46-1858074.8+E4</f>
        <v>21766348.01</v>
      </c>
      <c r="F3" s="322"/>
      <c r="G3" s="316" t="s">
        <v>719</v>
      </c>
      <c r="H3" s="319" t="s">
        <v>720</v>
      </c>
      <c r="I3" s="319" t="s">
        <v>721</v>
      </c>
      <c r="J3" s="320"/>
      <c r="K3" s="321"/>
      <c r="L3" s="322"/>
      <c r="M3" s="316" t="s">
        <v>719</v>
      </c>
      <c r="N3" s="319" t="s">
        <v>720</v>
      </c>
      <c r="O3" s="319" t="s">
        <v>721</v>
      </c>
      <c r="P3" s="320"/>
      <c r="Q3" s="321">
        <f>W3+AC3+AI3+AO3</f>
        <v>0</v>
      </c>
      <c r="S3" s="316" t="s">
        <v>719</v>
      </c>
      <c r="T3" s="319" t="s">
        <v>720</v>
      </c>
      <c r="U3" s="319" t="s">
        <v>721</v>
      </c>
      <c r="V3" s="320"/>
      <c r="W3" s="321"/>
      <c r="X3" s="349"/>
      <c r="Y3" s="353" t="s">
        <v>719</v>
      </c>
      <c r="Z3" s="356" t="s">
        <v>720</v>
      </c>
      <c r="AA3" s="356" t="s">
        <v>721</v>
      </c>
      <c r="AB3" s="357"/>
      <c r="AC3" s="358"/>
      <c r="AD3" s="349"/>
      <c r="AE3" s="334" t="s">
        <v>719</v>
      </c>
      <c r="AF3" s="335" t="s">
        <v>720</v>
      </c>
      <c r="AG3" s="335" t="s">
        <v>721</v>
      </c>
      <c r="AH3" s="344"/>
      <c r="AI3" s="374"/>
      <c r="AJ3" s="349"/>
      <c r="AK3" s="334" t="s">
        <v>719</v>
      </c>
      <c r="AL3" s="335" t="s">
        <v>720</v>
      </c>
      <c r="AM3" s="335" t="s">
        <v>721</v>
      </c>
      <c r="AN3" s="344"/>
      <c r="AO3" s="374"/>
      <c r="AP3" s="384"/>
      <c r="AQ3" s="298" t="s">
        <v>722</v>
      </c>
      <c r="AR3" s="382">
        <v>0.08</v>
      </c>
    </row>
    <row r="4" s="297" customFormat="1" ht="15.95" customHeight="1" spans="1:44">
      <c r="A4" s="316" t="s">
        <v>723</v>
      </c>
      <c r="B4" s="319" t="s">
        <v>724</v>
      </c>
      <c r="C4" s="319" t="s">
        <v>725</v>
      </c>
      <c r="D4" s="320"/>
      <c r="E4" s="321">
        <f>1858074.8/35.05*53</f>
        <v>2809642.35</v>
      </c>
      <c r="F4" s="322"/>
      <c r="G4" s="316" t="s">
        <v>723</v>
      </c>
      <c r="H4" s="319" t="s">
        <v>724</v>
      </c>
      <c r="I4" s="297" t="s">
        <v>725</v>
      </c>
      <c r="J4" s="320"/>
      <c r="K4" s="321"/>
      <c r="M4" s="316" t="s">
        <v>723</v>
      </c>
      <c r="N4" s="319" t="s">
        <v>724</v>
      </c>
      <c r="O4" s="319" t="s">
        <v>725</v>
      </c>
      <c r="P4" s="320"/>
      <c r="Q4" s="321">
        <f>W4+AC4+AI4+AO4</f>
        <v>0</v>
      </c>
      <c r="S4" s="316" t="s">
        <v>723</v>
      </c>
      <c r="T4" s="319" t="s">
        <v>724</v>
      </c>
      <c r="U4" s="319" t="s">
        <v>725</v>
      </c>
      <c r="V4" s="320"/>
      <c r="W4" s="321"/>
      <c r="X4" s="349"/>
      <c r="Y4" s="353" t="s">
        <v>723</v>
      </c>
      <c r="Z4" s="356" t="s">
        <v>724</v>
      </c>
      <c r="AA4" s="356" t="s">
        <v>725</v>
      </c>
      <c r="AB4" s="357"/>
      <c r="AC4" s="358"/>
      <c r="AD4" s="349"/>
      <c r="AE4" s="334" t="s">
        <v>723</v>
      </c>
      <c r="AF4" s="335" t="s">
        <v>724</v>
      </c>
      <c r="AG4" s="335" t="s">
        <v>725</v>
      </c>
      <c r="AH4" s="344"/>
      <c r="AI4" s="374"/>
      <c r="AJ4" s="349"/>
      <c r="AK4" s="334" t="s">
        <v>723</v>
      </c>
      <c r="AL4" s="335" t="s">
        <v>724</v>
      </c>
      <c r="AM4" s="335" t="s">
        <v>725</v>
      </c>
      <c r="AN4" s="344"/>
      <c r="AO4" s="374"/>
      <c r="AP4" s="384"/>
      <c r="AQ4" s="298"/>
      <c r="AR4" s="382"/>
    </row>
    <row r="5" s="297" customFormat="1" ht="15.95" customHeight="1" spans="1:44">
      <c r="A5" s="316" t="s">
        <v>726</v>
      </c>
      <c r="B5" s="319" t="s">
        <v>727</v>
      </c>
      <c r="C5" s="319" t="s">
        <v>728</v>
      </c>
      <c r="D5" s="320"/>
      <c r="E5" s="321">
        <f>E6+E8</f>
        <v>97213.63</v>
      </c>
      <c r="F5" s="322"/>
      <c r="G5" s="316" t="s">
        <v>726</v>
      </c>
      <c r="H5" s="319" t="s">
        <v>727</v>
      </c>
      <c r="I5" s="319" t="s">
        <v>728</v>
      </c>
      <c r="J5" s="319"/>
      <c r="K5" s="321">
        <f>K6+K8</f>
        <v>0</v>
      </c>
      <c r="L5" s="322"/>
      <c r="M5" s="316" t="s">
        <v>726</v>
      </c>
      <c r="N5" s="319" t="s">
        <v>727</v>
      </c>
      <c r="O5" s="319" t="s">
        <v>728</v>
      </c>
      <c r="P5" s="320"/>
      <c r="Q5" s="321">
        <f>Q6+Q8</f>
        <v>0</v>
      </c>
      <c r="S5" s="316" t="s">
        <v>726</v>
      </c>
      <c r="T5" s="319" t="s">
        <v>727</v>
      </c>
      <c r="U5" s="319" t="s">
        <v>728</v>
      </c>
      <c r="V5" s="320"/>
      <c r="W5" s="321">
        <f>W6+W8</f>
        <v>0</v>
      </c>
      <c r="X5" s="349"/>
      <c r="Y5" s="353" t="s">
        <v>726</v>
      </c>
      <c r="Z5" s="356" t="s">
        <v>727</v>
      </c>
      <c r="AA5" s="356" t="s">
        <v>728</v>
      </c>
      <c r="AB5" s="357"/>
      <c r="AC5" s="358">
        <f>AC6+AC8</f>
        <v>0</v>
      </c>
      <c r="AD5" s="349"/>
      <c r="AE5" s="334" t="s">
        <v>726</v>
      </c>
      <c r="AF5" s="335" t="s">
        <v>727</v>
      </c>
      <c r="AG5" s="335" t="s">
        <v>728</v>
      </c>
      <c r="AH5" s="344"/>
      <c r="AI5" s="374">
        <f>AI6+AI8</f>
        <v>0</v>
      </c>
      <c r="AJ5" s="349"/>
      <c r="AK5" s="334" t="s">
        <v>726</v>
      </c>
      <c r="AL5" s="335" t="s">
        <v>727</v>
      </c>
      <c r="AM5" s="335" t="s">
        <v>728</v>
      </c>
      <c r="AN5" s="344"/>
      <c r="AO5" s="374">
        <f>AO6+AO8</f>
        <v>0</v>
      </c>
      <c r="AP5" s="384"/>
      <c r="AQ5" s="298"/>
      <c r="AR5" s="382"/>
    </row>
    <row r="6" s="297" customFormat="1" ht="15.95" customHeight="1" spans="1:44">
      <c r="A6" s="316" t="s">
        <v>729</v>
      </c>
      <c r="B6" s="319" t="s">
        <v>730</v>
      </c>
      <c r="C6" s="319" t="s">
        <v>721</v>
      </c>
      <c r="D6" s="320"/>
      <c r="E6" s="321"/>
      <c r="F6" s="322"/>
      <c r="G6" s="316" t="s">
        <v>729</v>
      </c>
      <c r="H6" s="319" t="s">
        <v>730</v>
      </c>
      <c r="I6" s="319" t="s">
        <v>721</v>
      </c>
      <c r="J6" s="320"/>
      <c r="K6" s="321"/>
      <c r="M6" s="316" t="s">
        <v>729</v>
      </c>
      <c r="N6" s="319" t="s">
        <v>730</v>
      </c>
      <c r="O6" s="319" t="s">
        <v>721</v>
      </c>
      <c r="P6" s="320"/>
      <c r="Q6" s="321"/>
      <c r="S6" s="316" t="s">
        <v>729</v>
      </c>
      <c r="T6" s="319" t="s">
        <v>730</v>
      </c>
      <c r="U6" s="319" t="s">
        <v>721</v>
      </c>
      <c r="V6" s="320"/>
      <c r="W6" s="321"/>
      <c r="X6" s="349"/>
      <c r="Y6" s="353" t="s">
        <v>729</v>
      </c>
      <c r="Z6" s="356" t="s">
        <v>730</v>
      </c>
      <c r="AA6" s="356" t="s">
        <v>721</v>
      </c>
      <c r="AB6" s="357"/>
      <c r="AC6" s="358"/>
      <c r="AD6" s="349"/>
      <c r="AE6" s="334" t="s">
        <v>729</v>
      </c>
      <c r="AF6" s="335" t="s">
        <v>730</v>
      </c>
      <c r="AG6" s="335" t="s">
        <v>721</v>
      </c>
      <c r="AH6" s="344"/>
      <c r="AI6" s="374"/>
      <c r="AJ6" s="349"/>
      <c r="AK6" s="334" t="s">
        <v>729</v>
      </c>
      <c r="AL6" s="335" t="s">
        <v>730</v>
      </c>
      <c r="AM6" s="335" t="s">
        <v>721</v>
      </c>
      <c r="AN6" s="344"/>
      <c r="AO6" s="374"/>
      <c r="AP6" s="384"/>
      <c r="AQ6" s="298"/>
      <c r="AR6" s="382"/>
    </row>
    <row r="7" s="297" customFormat="1" ht="15.95" customHeight="1" spans="1:44">
      <c r="A7" s="316" t="s">
        <v>731</v>
      </c>
      <c r="B7" s="319" t="s">
        <v>724</v>
      </c>
      <c r="C7" s="319" t="s">
        <v>725</v>
      </c>
      <c r="D7" s="320"/>
      <c r="E7" s="321"/>
      <c r="F7" s="322"/>
      <c r="G7" s="316" t="s">
        <v>731</v>
      </c>
      <c r="H7" s="319" t="s">
        <v>724</v>
      </c>
      <c r="I7" s="319" t="s">
        <v>725</v>
      </c>
      <c r="J7" s="320"/>
      <c r="K7" s="321"/>
      <c r="L7" s="322"/>
      <c r="M7" s="316" t="s">
        <v>731</v>
      </c>
      <c r="N7" s="319" t="s">
        <v>724</v>
      </c>
      <c r="O7" s="319" t="s">
        <v>725</v>
      </c>
      <c r="P7" s="320"/>
      <c r="Q7" s="321"/>
      <c r="S7" s="316" t="s">
        <v>731</v>
      </c>
      <c r="T7" s="319" t="s">
        <v>724</v>
      </c>
      <c r="U7" s="319" t="s">
        <v>725</v>
      </c>
      <c r="V7" s="320"/>
      <c r="W7" s="321"/>
      <c r="X7" s="349"/>
      <c r="Y7" s="353" t="s">
        <v>731</v>
      </c>
      <c r="Z7" s="356" t="s">
        <v>724</v>
      </c>
      <c r="AA7" s="356" t="s">
        <v>725</v>
      </c>
      <c r="AB7" s="357"/>
      <c r="AC7" s="358"/>
      <c r="AD7" s="349"/>
      <c r="AE7" s="334" t="s">
        <v>731</v>
      </c>
      <c r="AF7" s="335" t="s">
        <v>724</v>
      </c>
      <c r="AG7" s="335" t="s">
        <v>725</v>
      </c>
      <c r="AH7" s="344"/>
      <c r="AI7" s="374"/>
      <c r="AJ7" s="349"/>
      <c r="AK7" s="334" t="s">
        <v>731</v>
      </c>
      <c r="AL7" s="335" t="s">
        <v>724</v>
      </c>
      <c r="AM7" s="335" t="s">
        <v>725</v>
      </c>
      <c r="AN7" s="344"/>
      <c r="AO7" s="374"/>
      <c r="AP7" s="384"/>
      <c r="AQ7" s="298"/>
      <c r="AR7" s="382"/>
    </row>
    <row r="8" s="297" customFormat="1" ht="15.95" customHeight="1" spans="1:44">
      <c r="A8" s="316" t="s">
        <v>732</v>
      </c>
      <c r="B8" s="319" t="s">
        <v>733</v>
      </c>
      <c r="C8" s="319" t="s">
        <v>734</v>
      </c>
      <c r="D8" s="323">
        <v>0.0346</v>
      </c>
      <c r="E8" s="321">
        <f>($E$4+E7)*D8</f>
        <v>97213.63</v>
      </c>
      <c r="F8" s="322"/>
      <c r="G8" s="316" t="s">
        <v>732</v>
      </c>
      <c r="H8" s="319" t="s">
        <v>733</v>
      </c>
      <c r="I8" s="319" t="s">
        <v>734</v>
      </c>
      <c r="J8" s="320">
        <f>(0.08+0.21+0.18+0.14+0.14+0.11+1.02+2)/100</f>
        <v>0.0388</v>
      </c>
      <c r="K8" s="321">
        <f>K4*J8</f>
        <v>0</v>
      </c>
      <c r="M8" s="316" t="s">
        <v>732</v>
      </c>
      <c r="N8" s="319" t="s">
        <v>733</v>
      </c>
      <c r="O8" s="319" t="s">
        <v>734</v>
      </c>
      <c r="P8" s="320">
        <f>(0.08+0.14+0.21+0.14+0.14+0.11+1.02+2)/100</f>
        <v>0.0384</v>
      </c>
      <c r="Q8" s="321">
        <f>Q4*P8</f>
        <v>0</v>
      </c>
      <c r="S8" s="316" t="s">
        <v>732</v>
      </c>
      <c r="T8" s="319" t="s">
        <v>733</v>
      </c>
      <c r="U8" s="319" t="s">
        <v>734</v>
      </c>
      <c r="V8" s="320">
        <f>(0.08+0.14+0.21+0.14+0.14+0.11+1.02+2)/100</f>
        <v>0.0384</v>
      </c>
      <c r="W8" s="321">
        <f>W4*V8</f>
        <v>0</v>
      </c>
      <c r="X8" s="349"/>
      <c r="Y8" s="353" t="s">
        <v>732</v>
      </c>
      <c r="Z8" s="356" t="s">
        <v>733</v>
      </c>
      <c r="AA8" s="356" t="s">
        <v>734</v>
      </c>
      <c r="AB8" s="357">
        <f>(0.08+0.14+0.21+0.14+0.14+0.11+1.02+2)/100</f>
        <v>0.0384</v>
      </c>
      <c r="AC8" s="358">
        <f>AC4*AB8</f>
        <v>0</v>
      </c>
      <c r="AD8" s="349"/>
      <c r="AE8" s="334" t="s">
        <v>732</v>
      </c>
      <c r="AF8" s="335" t="s">
        <v>733</v>
      </c>
      <c r="AG8" s="335" t="s">
        <v>734</v>
      </c>
      <c r="AH8" s="344">
        <f>(0.08+0.14+0.21+0.14+0.14+0.11+1.02+2)/100</f>
        <v>0.0384</v>
      </c>
      <c r="AI8" s="374">
        <f>AI4*AH8</f>
        <v>0</v>
      </c>
      <c r="AJ8" s="349"/>
      <c r="AK8" s="334" t="s">
        <v>732</v>
      </c>
      <c r="AL8" s="335" t="s">
        <v>733</v>
      </c>
      <c r="AM8" s="335" t="s">
        <v>734</v>
      </c>
      <c r="AN8" s="344">
        <f>(0.08+0.14+0.21+0.14+0.14+0.11+1.02+2)/100</f>
        <v>0.0384</v>
      </c>
      <c r="AO8" s="374">
        <f>AO4*AN8</f>
        <v>0</v>
      </c>
      <c r="AP8" s="384"/>
      <c r="AQ8" s="298"/>
      <c r="AR8" s="382"/>
    </row>
    <row r="9" s="297" customFormat="1" ht="15.95" customHeight="1" spans="1:44">
      <c r="A9" s="316" t="s">
        <v>735</v>
      </c>
      <c r="B9" s="319" t="s">
        <v>736</v>
      </c>
      <c r="C9" s="319" t="s">
        <v>734</v>
      </c>
      <c r="D9" s="324">
        <v>0.14</v>
      </c>
      <c r="E9" s="321">
        <f>($E$4+E7)*D9</f>
        <v>393349.93</v>
      </c>
      <c r="F9" s="322"/>
      <c r="G9" s="316" t="s">
        <v>735</v>
      </c>
      <c r="H9" s="319" t="s">
        <v>736</v>
      </c>
      <c r="I9" s="319" t="s">
        <v>734</v>
      </c>
      <c r="J9" s="320">
        <v>0.11</v>
      </c>
      <c r="K9" s="321">
        <f>K4*J9</f>
        <v>0</v>
      </c>
      <c r="M9" s="316" t="s">
        <v>735</v>
      </c>
      <c r="N9" s="319" t="s">
        <v>736</v>
      </c>
      <c r="O9" s="319" t="s">
        <v>734</v>
      </c>
      <c r="P9" s="320">
        <v>0.16</v>
      </c>
      <c r="Q9" s="321">
        <f>Q4*P9</f>
        <v>0</v>
      </c>
      <c r="S9" s="316" t="s">
        <v>735</v>
      </c>
      <c r="T9" s="319" t="s">
        <v>736</v>
      </c>
      <c r="U9" s="319" t="s">
        <v>734</v>
      </c>
      <c r="V9" s="320">
        <v>0.16</v>
      </c>
      <c r="W9" s="321">
        <f>W4*V9</f>
        <v>0</v>
      </c>
      <c r="X9" s="349"/>
      <c r="Y9" s="353" t="s">
        <v>735</v>
      </c>
      <c r="Z9" s="356" t="s">
        <v>736</v>
      </c>
      <c r="AA9" s="356" t="s">
        <v>734</v>
      </c>
      <c r="AB9" s="357">
        <v>0.16</v>
      </c>
      <c r="AC9" s="358">
        <f>AC4*AB9</f>
        <v>0</v>
      </c>
      <c r="AD9" s="349"/>
      <c r="AE9" s="334" t="s">
        <v>735</v>
      </c>
      <c r="AF9" s="335" t="s">
        <v>736</v>
      </c>
      <c r="AG9" s="335" t="s">
        <v>734</v>
      </c>
      <c r="AH9" s="344">
        <v>0.16</v>
      </c>
      <c r="AI9" s="374">
        <f>AI4*AH9</f>
        <v>0</v>
      </c>
      <c r="AJ9" s="349"/>
      <c r="AK9" s="334" t="s">
        <v>735</v>
      </c>
      <c r="AL9" s="335" t="s">
        <v>736</v>
      </c>
      <c r="AM9" s="335" t="s">
        <v>734</v>
      </c>
      <c r="AN9" s="344">
        <v>0.16</v>
      </c>
      <c r="AO9" s="374">
        <f>AO4*AN9</f>
        <v>0</v>
      </c>
      <c r="AP9" s="384"/>
      <c r="AQ9" s="298"/>
      <c r="AR9" s="382"/>
    </row>
    <row r="10" s="297" customFormat="1" ht="15.95" customHeight="1" spans="1:44">
      <c r="A10" s="316" t="s">
        <v>737</v>
      </c>
      <c r="B10" s="319" t="s">
        <v>698</v>
      </c>
      <c r="C10" s="319" t="s">
        <v>734</v>
      </c>
      <c r="D10" s="320">
        <v>0.2</v>
      </c>
      <c r="E10" s="321">
        <f>($E$4+E7)*D10</f>
        <v>561928.47</v>
      </c>
      <c r="F10" s="322"/>
      <c r="G10" s="316" t="s">
        <v>737</v>
      </c>
      <c r="H10" s="319" t="s">
        <v>698</v>
      </c>
      <c r="I10" s="319" t="s">
        <v>734</v>
      </c>
      <c r="J10" s="320">
        <v>0.2</v>
      </c>
      <c r="K10" s="321">
        <f>K4*J10</f>
        <v>0</v>
      </c>
      <c r="M10" s="316" t="s">
        <v>737</v>
      </c>
      <c r="N10" s="319" t="s">
        <v>698</v>
      </c>
      <c r="O10" s="319" t="s">
        <v>734</v>
      </c>
      <c r="P10" s="320">
        <v>0.2</v>
      </c>
      <c r="Q10" s="321">
        <f>Q4*P10</f>
        <v>0</v>
      </c>
      <c r="S10" s="316" t="s">
        <v>737</v>
      </c>
      <c r="T10" s="319" t="s">
        <v>698</v>
      </c>
      <c r="U10" s="319" t="s">
        <v>734</v>
      </c>
      <c r="V10" s="320">
        <v>0.2</v>
      </c>
      <c r="W10" s="321">
        <f>W4*V10</f>
        <v>0</v>
      </c>
      <c r="X10" s="349"/>
      <c r="Y10" s="353" t="s">
        <v>737</v>
      </c>
      <c r="Z10" s="356" t="s">
        <v>698</v>
      </c>
      <c r="AA10" s="356" t="s">
        <v>734</v>
      </c>
      <c r="AB10" s="357">
        <v>0.2</v>
      </c>
      <c r="AC10" s="358">
        <f>AC4*AB10</f>
        <v>0</v>
      </c>
      <c r="AD10" s="349"/>
      <c r="AE10" s="334" t="s">
        <v>737</v>
      </c>
      <c r="AF10" s="335" t="s">
        <v>698</v>
      </c>
      <c r="AG10" s="335" t="s">
        <v>734</v>
      </c>
      <c r="AH10" s="344">
        <v>0.2</v>
      </c>
      <c r="AI10" s="374">
        <f>AI4*AH10</f>
        <v>0</v>
      </c>
      <c r="AJ10" s="349"/>
      <c r="AK10" s="334" t="s">
        <v>737</v>
      </c>
      <c r="AL10" s="335" t="s">
        <v>698</v>
      </c>
      <c r="AM10" s="335" t="s">
        <v>734</v>
      </c>
      <c r="AN10" s="344">
        <v>0.2</v>
      </c>
      <c r="AO10" s="374">
        <f>AO4*AN10</f>
        <v>0</v>
      </c>
      <c r="AP10" s="384"/>
      <c r="AQ10" s="298"/>
      <c r="AR10" s="382"/>
    </row>
    <row r="11" s="297" customFormat="1" ht="15.95" customHeight="1" spans="1:44">
      <c r="A11" s="316" t="s">
        <v>738</v>
      </c>
      <c r="B11" s="319" t="s">
        <v>417</v>
      </c>
      <c r="C11" s="319" t="s">
        <v>739</v>
      </c>
      <c r="D11" s="320"/>
      <c r="E11" s="321">
        <f>SUM(E12:E18)</f>
        <v>1379202.4</v>
      </c>
      <c r="F11" s="322"/>
      <c r="G11" s="316" t="s">
        <v>738</v>
      </c>
      <c r="H11" s="319" t="s">
        <v>417</v>
      </c>
      <c r="I11" s="319" t="s">
        <v>739</v>
      </c>
      <c r="J11" s="320"/>
      <c r="K11" s="321">
        <f>SUM(K12:K18)</f>
        <v>0</v>
      </c>
      <c r="M11" s="316" t="s">
        <v>738</v>
      </c>
      <c r="N11" s="319" t="s">
        <v>417</v>
      </c>
      <c r="O11" s="319" t="s">
        <v>739</v>
      </c>
      <c r="P11" s="320"/>
      <c r="Q11" s="321">
        <f>SUM(Q12:Q18)</f>
        <v>0</v>
      </c>
      <c r="S11" s="316" t="s">
        <v>738</v>
      </c>
      <c r="T11" s="319" t="s">
        <v>417</v>
      </c>
      <c r="U11" s="319" t="s">
        <v>739</v>
      </c>
      <c r="V11" s="320"/>
      <c r="W11" s="321">
        <f>SUM(W12:W18)</f>
        <v>0</v>
      </c>
      <c r="X11" s="349"/>
      <c r="Y11" s="353" t="s">
        <v>738</v>
      </c>
      <c r="Z11" s="356" t="s">
        <v>417</v>
      </c>
      <c r="AA11" s="356" t="s">
        <v>739</v>
      </c>
      <c r="AB11" s="357"/>
      <c r="AC11" s="358">
        <f>SUM(AC12:AC18)</f>
        <v>0</v>
      </c>
      <c r="AD11" s="349"/>
      <c r="AE11" s="334" t="s">
        <v>738</v>
      </c>
      <c r="AF11" s="335" t="s">
        <v>417</v>
      </c>
      <c r="AG11" s="335" t="s">
        <v>739</v>
      </c>
      <c r="AH11" s="344"/>
      <c r="AI11" s="374">
        <f>SUM(AI12:AI18)</f>
        <v>0</v>
      </c>
      <c r="AJ11" s="349"/>
      <c r="AK11" s="334" t="s">
        <v>738</v>
      </c>
      <c r="AL11" s="335" t="s">
        <v>417</v>
      </c>
      <c r="AM11" s="335" t="s">
        <v>739</v>
      </c>
      <c r="AN11" s="344"/>
      <c r="AO11" s="374">
        <f>SUM(AO12:AO18)</f>
        <v>0</v>
      </c>
      <c r="AP11" s="384"/>
      <c r="AQ11" s="298"/>
      <c r="AR11" s="382"/>
    </row>
    <row r="12" s="297" customFormat="1" ht="15.95" customHeight="1" spans="1:44">
      <c r="A12" s="316" t="s">
        <v>9</v>
      </c>
      <c r="B12" s="319" t="s">
        <v>740</v>
      </c>
      <c r="C12" s="325" t="s">
        <v>741</v>
      </c>
      <c r="D12" s="320"/>
      <c r="E12" s="321">
        <f>(E4+E7)/53*22</f>
        <v>1166266.64</v>
      </c>
      <c r="F12" s="322"/>
      <c r="G12" s="316" t="s">
        <v>9</v>
      </c>
      <c r="H12" s="319" t="s">
        <v>740</v>
      </c>
      <c r="I12" s="319" t="s">
        <v>741</v>
      </c>
      <c r="J12" s="320"/>
      <c r="K12" s="321">
        <f>(K4+K7)/53*32</f>
        <v>0</v>
      </c>
      <c r="M12" s="316" t="s">
        <v>9</v>
      </c>
      <c r="N12" s="319" t="s">
        <v>740</v>
      </c>
      <c r="O12" s="319" t="s">
        <v>741</v>
      </c>
      <c r="P12" s="320"/>
      <c r="Q12" s="321">
        <f>W12+AC12+AI12+AO12</f>
        <v>0</v>
      </c>
      <c r="S12" s="316" t="s">
        <v>9</v>
      </c>
      <c r="T12" s="319" t="s">
        <v>740</v>
      </c>
      <c r="U12" s="319" t="s">
        <v>741</v>
      </c>
      <c r="V12" s="320"/>
      <c r="W12" s="321">
        <f>W4/53*22</f>
        <v>0</v>
      </c>
      <c r="X12" s="349"/>
      <c r="Y12" s="353" t="s">
        <v>9</v>
      </c>
      <c r="Z12" s="356" t="s">
        <v>740</v>
      </c>
      <c r="AA12" s="356" t="s">
        <v>741</v>
      </c>
      <c r="AB12" s="357"/>
      <c r="AC12" s="358">
        <f>AD13*20%+AC4/53*22</f>
        <v>0</v>
      </c>
      <c r="AD12" s="349"/>
      <c r="AE12" s="334" t="s">
        <v>9</v>
      </c>
      <c r="AF12" s="335" t="s">
        <v>740</v>
      </c>
      <c r="AG12" s="335" t="s">
        <v>741</v>
      </c>
      <c r="AH12" s="344"/>
      <c r="AI12" s="374">
        <f>AI4/53*22</f>
        <v>0</v>
      </c>
      <c r="AJ12" s="349"/>
      <c r="AK12" s="334" t="s">
        <v>9</v>
      </c>
      <c r="AL12" s="335" t="s">
        <v>740</v>
      </c>
      <c r="AM12" s="335" t="s">
        <v>741</v>
      </c>
      <c r="AN12" s="344"/>
      <c r="AO12" s="374">
        <f>AO4/53*22</f>
        <v>0</v>
      </c>
      <c r="AP12" s="384"/>
      <c r="AQ12" s="298"/>
      <c r="AR12" s="382"/>
    </row>
    <row r="13" s="297" customFormat="1" ht="15.95" customHeight="1" spans="1:44">
      <c r="A13" s="316" t="s">
        <v>593</v>
      </c>
      <c r="B13" s="319" t="s">
        <v>742</v>
      </c>
      <c r="C13" s="319"/>
      <c r="D13" s="320"/>
      <c r="E13" s="321"/>
      <c r="F13" s="322"/>
      <c r="G13" s="316" t="s">
        <v>593</v>
      </c>
      <c r="H13" s="319" t="s">
        <v>742</v>
      </c>
      <c r="I13" s="319"/>
      <c r="J13" s="320"/>
      <c r="K13" s="321">
        <f>0*AR3</f>
        <v>0</v>
      </c>
      <c r="M13" s="316" t="s">
        <v>593</v>
      </c>
      <c r="N13" s="319" t="s">
        <v>742</v>
      </c>
      <c r="O13" s="319"/>
      <c r="P13" s="320"/>
      <c r="Q13" s="321">
        <f t="shared" ref="Q13:Q14" si="0">W13+AC13+AI13+AO13</f>
        <v>0</v>
      </c>
      <c r="S13" s="316" t="s">
        <v>593</v>
      </c>
      <c r="T13" s="319" t="s">
        <v>742</v>
      </c>
      <c r="U13" s="319"/>
      <c r="V13" s="320"/>
      <c r="W13" s="321">
        <f>0*AR2</f>
        <v>0</v>
      </c>
      <c r="X13" s="349"/>
      <c r="Y13" s="353" t="s">
        <v>593</v>
      </c>
      <c r="Z13" s="356" t="s">
        <v>742</v>
      </c>
      <c r="AA13" s="356"/>
      <c r="AB13" s="357"/>
      <c r="AC13" s="359">
        <f>0*AR2</f>
        <v>0</v>
      </c>
      <c r="AD13" s="349"/>
      <c r="AE13" s="334" t="s">
        <v>593</v>
      </c>
      <c r="AF13" s="335" t="s">
        <v>742</v>
      </c>
      <c r="AG13" s="335"/>
      <c r="AH13" s="344"/>
      <c r="AI13" s="375">
        <f>0*AR2</f>
        <v>0</v>
      </c>
      <c r="AJ13" s="349"/>
      <c r="AK13" s="334" t="s">
        <v>593</v>
      </c>
      <c r="AL13" s="335" t="s">
        <v>742</v>
      </c>
      <c r="AM13" s="335"/>
      <c r="AN13" s="344"/>
      <c r="AO13" s="375">
        <f>0*AR2</f>
        <v>0</v>
      </c>
      <c r="AP13" s="385"/>
      <c r="AQ13" s="298"/>
      <c r="AR13" s="382"/>
    </row>
    <row r="14" s="297" customFormat="1" ht="15.95" customHeight="1" spans="1:44">
      <c r="A14" s="316" t="s">
        <v>743</v>
      </c>
      <c r="B14" s="319" t="s">
        <v>744</v>
      </c>
      <c r="C14" s="319"/>
      <c r="D14" s="320"/>
      <c r="E14" s="321">
        <f>2661697.06*AR3</f>
        <v>212935.76</v>
      </c>
      <c r="F14" s="322"/>
      <c r="G14" s="316" t="s">
        <v>743</v>
      </c>
      <c r="H14" s="319" t="s">
        <v>744</v>
      </c>
      <c r="I14" s="319"/>
      <c r="J14" s="320"/>
      <c r="K14" s="321">
        <f>0*AR3</f>
        <v>0</v>
      </c>
      <c r="M14" s="316" t="s">
        <v>743</v>
      </c>
      <c r="N14" s="319" t="s">
        <v>744</v>
      </c>
      <c r="O14" s="319"/>
      <c r="P14" s="320"/>
      <c r="Q14" s="321">
        <f t="shared" si="0"/>
        <v>0</v>
      </c>
      <c r="S14" s="316" t="s">
        <v>743</v>
      </c>
      <c r="T14" s="319" t="s">
        <v>744</v>
      </c>
      <c r="U14" s="319"/>
      <c r="V14" s="320"/>
      <c r="W14" s="321">
        <f>0*AR3</f>
        <v>0</v>
      </c>
      <c r="X14" s="349"/>
      <c r="Y14" s="353" t="s">
        <v>743</v>
      </c>
      <c r="Z14" s="356" t="s">
        <v>744</v>
      </c>
      <c r="AA14" s="356"/>
      <c r="AB14" s="357"/>
      <c r="AC14" s="358">
        <f>0*AR3</f>
        <v>0</v>
      </c>
      <c r="AD14" s="349"/>
      <c r="AE14" s="334" t="s">
        <v>743</v>
      </c>
      <c r="AF14" s="335" t="s">
        <v>744</v>
      </c>
      <c r="AG14" s="335"/>
      <c r="AH14" s="344"/>
      <c r="AI14" s="374">
        <f>0*AR3</f>
        <v>0</v>
      </c>
      <c r="AJ14" s="349"/>
      <c r="AK14" s="334" t="s">
        <v>743</v>
      </c>
      <c r="AL14" s="335" t="s">
        <v>744</v>
      </c>
      <c r="AM14" s="335"/>
      <c r="AN14" s="344"/>
      <c r="AO14" s="374">
        <f>0*AR3</f>
        <v>0</v>
      </c>
      <c r="AP14" s="384"/>
      <c r="AQ14" s="298"/>
      <c r="AR14" s="382"/>
    </row>
    <row r="15" s="297" customFormat="1" ht="15.95" customHeight="1" spans="1:44">
      <c r="A15" s="316" t="s">
        <v>745</v>
      </c>
      <c r="B15" s="319" t="s">
        <v>746</v>
      </c>
      <c r="C15" s="319" t="s">
        <v>747</v>
      </c>
      <c r="D15" s="320"/>
      <c r="E15" s="321">
        <v>0</v>
      </c>
      <c r="F15" s="322"/>
      <c r="G15" s="316" t="s">
        <v>745</v>
      </c>
      <c r="H15" s="319" t="s">
        <v>746</v>
      </c>
      <c r="I15" s="319" t="s">
        <v>747</v>
      </c>
      <c r="J15" s="320"/>
      <c r="K15" s="321">
        <v>0</v>
      </c>
      <c r="M15" s="316" t="s">
        <v>745</v>
      </c>
      <c r="N15" s="319" t="s">
        <v>746</v>
      </c>
      <c r="O15" s="319" t="s">
        <v>747</v>
      </c>
      <c r="P15" s="320"/>
      <c r="Q15" s="321">
        <v>0</v>
      </c>
      <c r="S15" s="316" t="s">
        <v>745</v>
      </c>
      <c r="T15" s="319" t="s">
        <v>746</v>
      </c>
      <c r="U15" s="319" t="s">
        <v>747</v>
      </c>
      <c r="V15" s="320"/>
      <c r="W15" s="321">
        <v>0</v>
      </c>
      <c r="X15" s="349"/>
      <c r="Y15" s="353" t="s">
        <v>745</v>
      </c>
      <c r="Z15" s="356" t="s">
        <v>746</v>
      </c>
      <c r="AA15" s="356" t="s">
        <v>747</v>
      </c>
      <c r="AB15" s="357"/>
      <c r="AC15" s="358">
        <v>0</v>
      </c>
      <c r="AD15" s="349"/>
      <c r="AE15" s="334" t="s">
        <v>745</v>
      </c>
      <c r="AF15" s="335" t="s">
        <v>746</v>
      </c>
      <c r="AG15" s="335" t="s">
        <v>747</v>
      </c>
      <c r="AH15" s="344"/>
      <c r="AI15" s="374">
        <v>0</v>
      </c>
      <c r="AJ15" s="349"/>
      <c r="AK15" s="334" t="s">
        <v>745</v>
      </c>
      <c r="AL15" s="335" t="s">
        <v>746</v>
      </c>
      <c r="AM15" s="335" t="s">
        <v>747</v>
      </c>
      <c r="AN15" s="344"/>
      <c r="AO15" s="374">
        <v>0</v>
      </c>
      <c r="AP15" s="384"/>
      <c r="AQ15" s="298"/>
      <c r="AR15" s="382"/>
    </row>
    <row r="16" s="297" customFormat="1" ht="15.95" customHeight="1" spans="1:44">
      <c r="A16" s="316" t="s">
        <v>748</v>
      </c>
      <c r="B16" s="319" t="s">
        <v>749</v>
      </c>
      <c r="C16" s="319" t="s">
        <v>750</v>
      </c>
      <c r="D16" s="320"/>
      <c r="E16" s="321">
        <v>0</v>
      </c>
      <c r="F16" s="322"/>
      <c r="G16" s="316" t="s">
        <v>748</v>
      </c>
      <c r="H16" s="319" t="s">
        <v>749</v>
      </c>
      <c r="I16" s="319" t="s">
        <v>750</v>
      </c>
      <c r="J16" s="320"/>
      <c r="K16" s="321">
        <v>0</v>
      </c>
      <c r="M16" s="316" t="s">
        <v>748</v>
      </c>
      <c r="N16" s="319" t="s">
        <v>749</v>
      </c>
      <c r="O16" s="319" t="s">
        <v>750</v>
      </c>
      <c r="P16" s="320"/>
      <c r="Q16" s="321">
        <v>0</v>
      </c>
      <c r="S16" s="316" t="s">
        <v>748</v>
      </c>
      <c r="T16" s="319" t="s">
        <v>749</v>
      </c>
      <c r="U16" s="319" t="s">
        <v>750</v>
      </c>
      <c r="V16" s="320"/>
      <c r="W16" s="321">
        <v>0</v>
      </c>
      <c r="X16" s="349"/>
      <c r="Y16" s="353" t="s">
        <v>748</v>
      </c>
      <c r="Z16" s="356" t="s">
        <v>749</v>
      </c>
      <c r="AA16" s="356" t="s">
        <v>750</v>
      </c>
      <c r="AB16" s="357"/>
      <c r="AC16" s="358">
        <v>0</v>
      </c>
      <c r="AD16" s="360"/>
      <c r="AE16" s="334" t="s">
        <v>748</v>
      </c>
      <c r="AF16" s="335" t="s">
        <v>749</v>
      </c>
      <c r="AG16" s="335" t="s">
        <v>750</v>
      </c>
      <c r="AH16" s="344"/>
      <c r="AI16" s="374">
        <v>0</v>
      </c>
      <c r="AJ16" s="349"/>
      <c r="AK16" s="334" t="s">
        <v>748</v>
      </c>
      <c r="AL16" s="335" t="s">
        <v>749</v>
      </c>
      <c r="AM16" s="335" t="s">
        <v>750</v>
      </c>
      <c r="AN16" s="344"/>
      <c r="AO16" s="374">
        <v>0</v>
      </c>
      <c r="AP16" s="384"/>
      <c r="AQ16" s="298"/>
      <c r="AR16" s="382"/>
    </row>
    <row r="17" s="297" customFormat="1" ht="15.95" customHeight="1" spans="1:44">
      <c r="A17" s="316" t="s">
        <v>751</v>
      </c>
      <c r="B17" s="319" t="s">
        <v>752</v>
      </c>
      <c r="C17" s="319" t="s">
        <v>750</v>
      </c>
      <c r="D17" s="320"/>
      <c r="E17" s="321">
        <v>0</v>
      </c>
      <c r="F17" s="322"/>
      <c r="G17" s="316" t="s">
        <v>751</v>
      </c>
      <c r="H17" s="319" t="s">
        <v>752</v>
      </c>
      <c r="I17" s="319" t="s">
        <v>750</v>
      </c>
      <c r="J17" s="320"/>
      <c r="K17" s="321">
        <v>0</v>
      </c>
      <c r="M17" s="316" t="s">
        <v>751</v>
      </c>
      <c r="N17" s="319" t="s">
        <v>752</v>
      </c>
      <c r="O17" s="319" t="s">
        <v>750</v>
      </c>
      <c r="P17" s="320"/>
      <c r="Q17" s="321">
        <v>0</v>
      </c>
      <c r="S17" s="316" t="s">
        <v>751</v>
      </c>
      <c r="T17" s="319" t="s">
        <v>752</v>
      </c>
      <c r="U17" s="319" t="s">
        <v>750</v>
      </c>
      <c r="V17" s="320"/>
      <c r="W17" s="321">
        <v>0</v>
      </c>
      <c r="X17" s="349"/>
      <c r="Y17" s="353" t="s">
        <v>751</v>
      </c>
      <c r="Z17" s="356" t="s">
        <v>752</v>
      </c>
      <c r="AA17" s="356" t="s">
        <v>750</v>
      </c>
      <c r="AB17" s="357"/>
      <c r="AC17" s="358">
        <v>0</v>
      </c>
      <c r="AD17" s="349"/>
      <c r="AE17" s="334" t="s">
        <v>751</v>
      </c>
      <c r="AF17" s="335" t="s">
        <v>752</v>
      </c>
      <c r="AG17" s="335" t="s">
        <v>750</v>
      </c>
      <c r="AH17" s="344"/>
      <c r="AI17" s="374">
        <v>0</v>
      </c>
      <c r="AJ17" s="349"/>
      <c r="AK17" s="334" t="s">
        <v>751</v>
      </c>
      <c r="AL17" s="335" t="s">
        <v>752</v>
      </c>
      <c r="AM17" s="335" t="s">
        <v>750</v>
      </c>
      <c r="AN17" s="344"/>
      <c r="AO17" s="374">
        <v>0</v>
      </c>
      <c r="AP17" s="384"/>
      <c r="AQ17" s="298"/>
      <c r="AR17" s="382"/>
    </row>
    <row r="18" s="297" customFormat="1" ht="15.95" customHeight="1" spans="1:44">
      <c r="A18" s="316" t="s">
        <v>753</v>
      </c>
      <c r="B18" s="319" t="s">
        <v>754</v>
      </c>
      <c r="C18" s="319"/>
      <c r="D18" s="320"/>
      <c r="E18" s="321">
        <v>0</v>
      </c>
      <c r="F18" s="322"/>
      <c r="G18" s="316" t="s">
        <v>753</v>
      </c>
      <c r="H18" s="319" t="s">
        <v>754</v>
      </c>
      <c r="I18" s="319"/>
      <c r="J18" s="320"/>
      <c r="K18" s="321">
        <v>0</v>
      </c>
      <c r="M18" s="316" t="s">
        <v>753</v>
      </c>
      <c r="N18" s="319" t="s">
        <v>754</v>
      </c>
      <c r="O18" s="319"/>
      <c r="P18" s="320"/>
      <c r="Q18" s="321">
        <v>0</v>
      </c>
      <c r="S18" s="316" t="s">
        <v>753</v>
      </c>
      <c r="T18" s="319" t="s">
        <v>754</v>
      </c>
      <c r="U18" s="319"/>
      <c r="V18" s="320"/>
      <c r="W18" s="321">
        <v>0</v>
      </c>
      <c r="X18" s="349"/>
      <c r="Y18" s="353" t="s">
        <v>753</v>
      </c>
      <c r="Z18" s="356" t="s">
        <v>754</v>
      </c>
      <c r="AA18" s="356"/>
      <c r="AB18" s="357"/>
      <c r="AC18" s="358">
        <v>0</v>
      </c>
      <c r="AD18" s="349"/>
      <c r="AE18" s="334" t="s">
        <v>753</v>
      </c>
      <c r="AF18" s="335" t="s">
        <v>754</v>
      </c>
      <c r="AG18" s="335"/>
      <c r="AH18" s="344"/>
      <c r="AI18" s="374">
        <v>0</v>
      </c>
      <c r="AJ18" s="349"/>
      <c r="AK18" s="334" t="s">
        <v>753</v>
      </c>
      <c r="AL18" s="335" t="s">
        <v>754</v>
      </c>
      <c r="AM18" s="335"/>
      <c r="AN18" s="344"/>
      <c r="AO18" s="374">
        <v>0</v>
      </c>
      <c r="AP18" s="384"/>
      <c r="AQ18" s="298"/>
      <c r="AR18" s="382"/>
    </row>
    <row r="19" s="297" customFormat="1" ht="15.95" customHeight="1" spans="1:44">
      <c r="A19" s="316" t="s">
        <v>755</v>
      </c>
      <c r="B19" s="319" t="s">
        <v>756</v>
      </c>
      <c r="C19" s="319" t="s">
        <v>757</v>
      </c>
      <c r="D19" s="320"/>
      <c r="E19" s="321">
        <f>SUM(E20+E24)</f>
        <v>418626.13</v>
      </c>
      <c r="F19" s="322"/>
      <c r="G19" s="316" t="s">
        <v>755</v>
      </c>
      <c r="H19" s="319" t="s">
        <v>756</v>
      </c>
      <c r="I19" s="319" t="s">
        <v>757</v>
      </c>
      <c r="J19" s="320"/>
      <c r="K19" s="321">
        <f>SUM(K20:K23)</f>
        <v>0</v>
      </c>
      <c r="M19" s="316" t="s">
        <v>755</v>
      </c>
      <c r="N19" s="319" t="s">
        <v>756</v>
      </c>
      <c r="O19" s="319" t="s">
        <v>757</v>
      </c>
      <c r="P19" s="320"/>
      <c r="Q19" s="321">
        <f>SUM(Q20:Q24)</f>
        <v>0</v>
      </c>
      <c r="S19" s="316" t="s">
        <v>755</v>
      </c>
      <c r="T19" s="319" t="s">
        <v>756</v>
      </c>
      <c r="U19" s="319" t="s">
        <v>757</v>
      </c>
      <c r="V19" s="320"/>
      <c r="W19" s="321">
        <f>SUM(W20:W24)</f>
        <v>0</v>
      </c>
      <c r="X19" s="349"/>
      <c r="Y19" s="353" t="s">
        <v>755</v>
      </c>
      <c r="Z19" s="356" t="s">
        <v>756</v>
      </c>
      <c r="AA19" s="356" t="s">
        <v>757</v>
      </c>
      <c r="AB19" s="357"/>
      <c r="AC19" s="358">
        <f>SUM(AC20:AC24)</f>
        <v>0</v>
      </c>
      <c r="AD19" s="349"/>
      <c r="AE19" s="334" t="s">
        <v>755</v>
      </c>
      <c r="AF19" s="335" t="s">
        <v>756</v>
      </c>
      <c r="AG19" s="335" t="s">
        <v>757</v>
      </c>
      <c r="AH19" s="344"/>
      <c r="AI19" s="374">
        <f>SUM(AI20:AI24)</f>
        <v>0</v>
      </c>
      <c r="AJ19" s="349"/>
      <c r="AK19" s="334" t="s">
        <v>755</v>
      </c>
      <c r="AL19" s="335" t="s">
        <v>756</v>
      </c>
      <c r="AM19" s="335" t="s">
        <v>757</v>
      </c>
      <c r="AN19" s="344"/>
      <c r="AO19" s="374">
        <f>SUM(AO20:AO24)</f>
        <v>0</v>
      </c>
      <c r="AP19" s="384"/>
      <c r="AQ19" s="298"/>
      <c r="AR19" s="382"/>
    </row>
    <row r="20" s="297" customFormat="1" ht="15.95" customHeight="1" spans="1:44">
      <c r="A20" s="316" t="s">
        <v>758</v>
      </c>
      <c r="B20" s="319" t="s">
        <v>759</v>
      </c>
      <c r="C20" s="319" t="s">
        <v>760</v>
      </c>
      <c r="D20" s="320">
        <v>0.0173</v>
      </c>
      <c r="E20" s="326">
        <f>($E$3+$E$5+$E$9+$E$10+$E$11)*D20</f>
        <v>418626.13</v>
      </c>
      <c r="F20" s="322"/>
      <c r="G20" s="316" t="s">
        <v>758</v>
      </c>
      <c r="H20" s="319" t="s">
        <v>759</v>
      </c>
      <c r="I20" s="319" t="s">
        <v>760</v>
      </c>
      <c r="J20" s="320">
        <v>0.0217</v>
      </c>
      <c r="K20" s="321">
        <f>(K3+K5+K9+K10+K11)*J20</f>
        <v>0</v>
      </c>
      <c r="M20" s="316" t="s">
        <v>758</v>
      </c>
      <c r="N20" s="319" t="s">
        <v>759</v>
      </c>
      <c r="O20" s="319" t="s">
        <v>760</v>
      </c>
      <c r="P20" s="320">
        <v>0.0173</v>
      </c>
      <c r="Q20" s="326">
        <f>($Q$3+$Q$5+$Q$9+$Q$10+$Q$11)*P20</f>
        <v>0</v>
      </c>
      <c r="S20" s="316" t="s">
        <v>758</v>
      </c>
      <c r="T20" s="319" t="s">
        <v>759</v>
      </c>
      <c r="U20" s="319" t="s">
        <v>760</v>
      </c>
      <c r="V20" s="320">
        <v>0.0173</v>
      </c>
      <c r="W20" s="326">
        <f>(W3+W5+W9+W10+W11)*V20</f>
        <v>0</v>
      </c>
      <c r="X20" s="350"/>
      <c r="Y20" s="353" t="s">
        <v>758</v>
      </c>
      <c r="Z20" s="356" t="s">
        <v>759</v>
      </c>
      <c r="AA20" s="356" t="s">
        <v>760</v>
      </c>
      <c r="AB20" s="357">
        <v>0.0173</v>
      </c>
      <c r="AC20" s="361">
        <f>(AC3+AC5+AC9+AC10+AC11)*AB20</f>
        <v>0</v>
      </c>
      <c r="AD20" s="350"/>
      <c r="AE20" s="334" t="s">
        <v>758</v>
      </c>
      <c r="AF20" s="335" t="s">
        <v>759</v>
      </c>
      <c r="AG20" s="335" t="s">
        <v>760</v>
      </c>
      <c r="AH20" s="344">
        <v>0.0173</v>
      </c>
      <c r="AI20" s="376">
        <f>(AI3+AI5+AI9+AI10+AI11)*AH20</f>
        <v>0</v>
      </c>
      <c r="AJ20" s="350"/>
      <c r="AK20" s="334" t="s">
        <v>758</v>
      </c>
      <c r="AL20" s="335" t="s">
        <v>759</v>
      </c>
      <c r="AM20" s="335" t="s">
        <v>760</v>
      </c>
      <c r="AN20" s="344">
        <v>0.0173</v>
      </c>
      <c r="AO20" s="376">
        <f>(AO3+AO5+AO9+AO10+AO11)*AN20</f>
        <v>0</v>
      </c>
      <c r="AP20" s="386"/>
      <c r="AQ20" s="298"/>
      <c r="AR20" s="382"/>
    </row>
    <row r="21" s="297" customFormat="1" ht="15.95" customHeight="1" spans="1:44">
      <c r="A21" s="316" t="s">
        <v>761</v>
      </c>
      <c r="B21" s="319" t="s">
        <v>762</v>
      </c>
      <c r="C21" s="319" t="s">
        <v>760</v>
      </c>
      <c r="D21" s="320"/>
      <c r="E21" s="327"/>
      <c r="F21" s="322"/>
      <c r="G21" s="316" t="s">
        <v>761</v>
      </c>
      <c r="H21" s="319" t="s">
        <v>762</v>
      </c>
      <c r="I21" s="319" t="s">
        <v>760</v>
      </c>
      <c r="J21" s="320"/>
      <c r="K21" s="321">
        <f>($K$3+$K$5+$K$9+$K$10+$K$11)*J21</f>
        <v>0</v>
      </c>
      <c r="M21" s="316" t="s">
        <v>761</v>
      </c>
      <c r="N21" s="319" t="s">
        <v>762</v>
      </c>
      <c r="O21" s="319" t="s">
        <v>760</v>
      </c>
      <c r="P21" s="320"/>
      <c r="Q21" s="327"/>
      <c r="S21" s="316" t="s">
        <v>761</v>
      </c>
      <c r="T21" s="319" t="s">
        <v>762</v>
      </c>
      <c r="U21" s="319" t="s">
        <v>760</v>
      </c>
      <c r="V21" s="320"/>
      <c r="W21" s="327"/>
      <c r="X21" s="350"/>
      <c r="Y21" s="353" t="s">
        <v>761</v>
      </c>
      <c r="Z21" s="356" t="s">
        <v>762</v>
      </c>
      <c r="AA21" s="356" t="s">
        <v>760</v>
      </c>
      <c r="AB21" s="357"/>
      <c r="AC21" s="362"/>
      <c r="AD21" s="350"/>
      <c r="AE21" s="334" t="s">
        <v>761</v>
      </c>
      <c r="AF21" s="335" t="s">
        <v>762</v>
      </c>
      <c r="AG21" s="335" t="s">
        <v>760</v>
      </c>
      <c r="AH21" s="344"/>
      <c r="AI21" s="377"/>
      <c r="AJ21" s="350"/>
      <c r="AK21" s="334" t="s">
        <v>761</v>
      </c>
      <c r="AL21" s="335" t="s">
        <v>762</v>
      </c>
      <c r="AM21" s="335" t="s">
        <v>760</v>
      </c>
      <c r="AN21" s="344"/>
      <c r="AO21" s="377"/>
      <c r="AP21" s="386"/>
      <c r="AQ21" s="298"/>
      <c r="AR21" s="382"/>
    </row>
    <row r="22" s="297" customFormat="1" ht="15.95" customHeight="1" spans="1:44">
      <c r="A22" s="316" t="s">
        <v>763</v>
      </c>
      <c r="B22" s="319" t="s">
        <v>764</v>
      </c>
      <c r="C22" s="319" t="s">
        <v>760</v>
      </c>
      <c r="D22" s="320"/>
      <c r="E22" s="327"/>
      <c r="F22" s="322"/>
      <c r="G22" s="316" t="s">
        <v>763</v>
      </c>
      <c r="H22" s="319" t="s">
        <v>764</v>
      </c>
      <c r="I22" s="319" t="s">
        <v>760</v>
      </c>
      <c r="J22" s="320"/>
      <c r="K22" s="321">
        <f>($K$3+$K$5+$K$9+$K$10+$K$11)*J22</f>
        <v>0</v>
      </c>
      <c r="M22" s="316" t="s">
        <v>763</v>
      </c>
      <c r="N22" s="319" t="s">
        <v>764</v>
      </c>
      <c r="O22" s="319" t="s">
        <v>760</v>
      </c>
      <c r="P22" s="320"/>
      <c r="Q22" s="327"/>
      <c r="S22" s="316" t="s">
        <v>763</v>
      </c>
      <c r="T22" s="319" t="s">
        <v>764</v>
      </c>
      <c r="U22" s="319" t="s">
        <v>760</v>
      </c>
      <c r="V22" s="320"/>
      <c r="W22" s="327"/>
      <c r="X22" s="350"/>
      <c r="Y22" s="353" t="s">
        <v>763</v>
      </c>
      <c r="Z22" s="356" t="s">
        <v>764</v>
      </c>
      <c r="AA22" s="356" t="s">
        <v>760</v>
      </c>
      <c r="AB22" s="357"/>
      <c r="AC22" s="362"/>
      <c r="AD22" s="350"/>
      <c r="AE22" s="334" t="s">
        <v>763</v>
      </c>
      <c r="AF22" s="335" t="s">
        <v>764</v>
      </c>
      <c r="AG22" s="335" t="s">
        <v>760</v>
      </c>
      <c r="AH22" s="344"/>
      <c r="AI22" s="377"/>
      <c r="AJ22" s="350"/>
      <c r="AK22" s="334" t="s">
        <v>763</v>
      </c>
      <c r="AL22" s="335" t="s">
        <v>764</v>
      </c>
      <c r="AM22" s="335" t="s">
        <v>760</v>
      </c>
      <c r="AN22" s="344"/>
      <c r="AO22" s="377"/>
      <c r="AP22" s="386"/>
      <c r="AQ22" s="298"/>
      <c r="AR22" s="382"/>
    </row>
    <row r="23" s="297" customFormat="1" ht="15.95" customHeight="1" spans="1:44">
      <c r="A23" s="316" t="s">
        <v>765</v>
      </c>
      <c r="B23" s="319" t="s">
        <v>766</v>
      </c>
      <c r="C23" s="319" t="s">
        <v>760</v>
      </c>
      <c r="D23" s="320"/>
      <c r="E23" s="328"/>
      <c r="F23" s="322"/>
      <c r="G23" s="316" t="s">
        <v>765</v>
      </c>
      <c r="H23" s="319" t="s">
        <v>766</v>
      </c>
      <c r="I23" s="319" t="s">
        <v>760</v>
      </c>
      <c r="J23" s="320"/>
      <c r="K23" s="321">
        <f>($K$3+$K$5+$K$9+$K$10+$K$11)*J23</f>
        <v>0</v>
      </c>
      <c r="M23" s="316" t="s">
        <v>765</v>
      </c>
      <c r="N23" s="319" t="s">
        <v>766</v>
      </c>
      <c r="O23" s="319" t="s">
        <v>760</v>
      </c>
      <c r="P23" s="320"/>
      <c r="Q23" s="328"/>
      <c r="S23" s="316" t="s">
        <v>765</v>
      </c>
      <c r="T23" s="319" t="s">
        <v>766</v>
      </c>
      <c r="U23" s="319" t="s">
        <v>760</v>
      </c>
      <c r="V23" s="320"/>
      <c r="W23" s="328"/>
      <c r="X23" s="350"/>
      <c r="Y23" s="353" t="s">
        <v>765</v>
      </c>
      <c r="Z23" s="356" t="s">
        <v>766</v>
      </c>
      <c r="AA23" s="356" t="s">
        <v>760</v>
      </c>
      <c r="AB23" s="357"/>
      <c r="AC23" s="363"/>
      <c r="AD23" s="350"/>
      <c r="AE23" s="334" t="s">
        <v>765</v>
      </c>
      <c r="AF23" s="335" t="s">
        <v>766</v>
      </c>
      <c r="AG23" s="335" t="s">
        <v>760</v>
      </c>
      <c r="AH23" s="344"/>
      <c r="AI23" s="378"/>
      <c r="AJ23" s="350"/>
      <c r="AK23" s="334" t="s">
        <v>765</v>
      </c>
      <c r="AL23" s="335" t="s">
        <v>766</v>
      </c>
      <c r="AM23" s="335" t="s">
        <v>760</v>
      </c>
      <c r="AN23" s="344"/>
      <c r="AO23" s="378"/>
      <c r="AP23" s="386"/>
      <c r="AQ23" s="298"/>
      <c r="AR23" s="382"/>
    </row>
    <row r="24" s="297" customFormat="1" ht="15.95" customHeight="1" spans="1:44">
      <c r="A24" s="316" t="s">
        <v>767</v>
      </c>
      <c r="B24" s="319" t="s">
        <v>768</v>
      </c>
      <c r="C24" s="319" t="s">
        <v>769</v>
      </c>
      <c r="D24" s="320"/>
      <c r="E24" s="321"/>
      <c r="F24" s="322"/>
      <c r="G24" s="316" t="s">
        <v>767</v>
      </c>
      <c r="H24" s="319" t="s">
        <v>768</v>
      </c>
      <c r="I24" s="319" t="s">
        <v>769</v>
      </c>
      <c r="J24" s="320"/>
      <c r="K24" s="321"/>
      <c r="M24" s="316" t="s">
        <v>767</v>
      </c>
      <c r="N24" s="319" t="s">
        <v>768</v>
      </c>
      <c r="O24" s="319" t="s">
        <v>769</v>
      </c>
      <c r="P24" s="320"/>
      <c r="Q24" s="321">
        <f>W24+AC24+AI24+AO24</f>
        <v>0</v>
      </c>
      <c r="S24" s="316" t="s">
        <v>767</v>
      </c>
      <c r="T24" s="319" t="s">
        <v>768</v>
      </c>
      <c r="U24" s="319" t="s">
        <v>769</v>
      </c>
      <c r="V24" s="320"/>
      <c r="W24" s="321"/>
      <c r="X24" s="349"/>
      <c r="Y24" s="353" t="s">
        <v>767</v>
      </c>
      <c r="Z24" s="356" t="s">
        <v>768</v>
      </c>
      <c r="AA24" s="356" t="s">
        <v>769</v>
      </c>
      <c r="AB24" s="357"/>
      <c r="AC24" s="358"/>
      <c r="AD24" s="349"/>
      <c r="AE24" s="334" t="s">
        <v>767</v>
      </c>
      <c r="AF24" s="335" t="s">
        <v>768</v>
      </c>
      <c r="AG24" s="335" t="s">
        <v>769</v>
      </c>
      <c r="AH24" s="344"/>
      <c r="AI24" s="374"/>
      <c r="AJ24" s="349"/>
      <c r="AK24" s="334" t="s">
        <v>767</v>
      </c>
      <c r="AL24" s="335" t="s">
        <v>768</v>
      </c>
      <c r="AM24" s="335" t="s">
        <v>769</v>
      </c>
      <c r="AN24" s="344"/>
      <c r="AO24" s="374"/>
      <c r="AP24" s="384"/>
      <c r="AQ24" s="298"/>
      <c r="AR24" s="382"/>
    </row>
    <row r="25" s="297" customFormat="1" ht="15.95" customHeight="1" spans="1:44">
      <c r="A25" s="316" t="s">
        <v>770</v>
      </c>
      <c r="B25" s="319" t="s">
        <v>771</v>
      </c>
      <c r="C25" s="319" t="s">
        <v>772</v>
      </c>
      <c r="D25" s="320"/>
      <c r="E25" s="321">
        <f>SUM(E26:E32)</f>
        <v>1028416.79</v>
      </c>
      <c r="F25" s="322"/>
      <c r="G25" s="316" t="s">
        <v>770</v>
      </c>
      <c r="H25" s="319" t="s">
        <v>771</v>
      </c>
      <c r="I25" s="319" t="s">
        <v>772</v>
      </c>
      <c r="J25" s="320"/>
      <c r="K25" s="321">
        <f>SUM(K26:K32)</f>
        <v>0</v>
      </c>
      <c r="M25" s="316" t="s">
        <v>770</v>
      </c>
      <c r="N25" s="319" t="s">
        <v>771</v>
      </c>
      <c r="O25" s="319" t="s">
        <v>772</v>
      </c>
      <c r="P25" s="320"/>
      <c r="Q25" s="321">
        <f>SUM(Q26:Q32)</f>
        <v>0</v>
      </c>
      <c r="S25" s="316" t="s">
        <v>770</v>
      </c>
      <c r="T25" s="319" t="s">
        <v>771</v>
      </c>
      <c r="U25" s="319" t="s">
        <v>772</v>
      </c>
      <c r="V25" s="320"/>
      <c r="W25" s="321">
        <f>SUM(W26:W32)</f>
        <v>0</v>
      </c>
      <c r="X25" s="349"/>
      <c r="Y25" s="353" t="s">
        <v>770</v>
      </c>
      <c r="Z25" s="356" t="s">
        <v>771</v>
      </c>
      <c r="AA25" s="356" t="s">
        <v>772</v>
      </c>
      <c r="AB25" s="357"/>
      <c r="AC25" s="358">
        <f>SUM(AC26:AC32)</f>
        <v>0</v>
      </c>
      <c r="AD25" s="349"/>
      <c r="AE25" s="334" t="s">
        <v>770</v>
      </c>
      <c r="AF25" s="335" t="s">
        <v>771</v>
      </c>
      <c r="AG25" s="335" t="s">
        <v>772</v>
      </c>
      <c r="AH25" s="344"/>
      <c r="AI25" s="374">
        <f>SUM(AI26:AI32)</f>
        <v>0</v>
      </c>
      <c r="AJ25" s="349"/>
      <c r="AK25" s="334" t="s">
        <v>770</v>
      </c>
      <c r="AL25" s="335" t="s">
        <v>771</v>
      </c>
      <c r="AM25" s="335" t="s">
        <v>772</v>
      </c>
      <c r="AN25" s="344"/>
      <c r="AO25" s="374">
        <f>SUM(AO26:AO32)</f>
        <v>0</v>
      </c>
      <c r="AP25" s="384"/>
      <c r="AQ25" s="298"/>
      <c r="AR25" s="382"/>
    </row>
    <row r="26" s="297" customFormat="1" ht="15.95" customHeight="1" spans="1:44">
      <c r="A26" s="316" t="s">
        <v>773</v>
      </c>
      <c r="B26" s="319" t="s">
        <v>774</v>
      </c>
      <c r="C26" s="319" t="s">
        <v>775</v>
      </c>
      <c r="D26" s="320">
        <v>0.0286</v>
      </c>
      <c r="E26" s="321">
        <f t="shared" ref="E26:E32" si="1">($E$3+$E$5+$E$9+$E$10+$E$11)*D26</f>
        <v>692064.01</v>
      </c>
      <c r="F26" s="322"/>
      <c r="G26" s="316" t="s">
        <v>773</v>
      </c>
      <c r="H26" s="319" t="s">
        <v>774</v>
      </c>
      <c r="I26" s="319" t="s">
        <v>775</v>
      </c>
      <c r="J26" s="320">
        <v>0.0286</v>
      </c>
      <c r="K26" s="321">
        <f t="shared" ref="K26:K32" si="2">($K$3+$K$5+$K$9+$K$10+$K$11)*J26</f>
        <v>0</v>
      </c>
      <c r="M26" s="316" t="s">
        <v>773</v>
      </c>
      <c r="N26" s="319" t="s">
        <v>774</v>
      </c>
      <c r="O26" s="319" t="s">
        <v>775</v>
      </c>
      <c r="P26" s="320">
        <v>0.0286</v>
      </c>
      <c r="Q26" s="321">
        <f t="shared" ref="Q26:Q32" si="3">($Q$3+$Q$5+$Q$9+$Q$10+$Q$11)*P26</f>
        <v>0</v>
      </c>
      <c r="S26" s="316" t="s">
        <v>773</v>
      </c>
      <c r="T26" s="319" t="s">
        <v>774</v>
      </c>
      <c r="U26" s="319" t="s">
        <v>775</v>
      </c>
      <c r="V26" s="320">
        <v>0.0286</v>
      </c>
      <c r="W26" s="321">
        <f>(W3+W5+W9+W10+W11)*V26</f>
        <v>0</v>
      </c>
      <c r="X26" s="349"/>
      <c r="Y26" s="353" t="s">
        <v>773</v>
      </c>
      <c r="Z26" s="356" t="s">
        <v>774</v>
      </c>
      <c r="AA26" s="356" t="s">
        <v>775</v>
      </c>
      <c r="AB26" s="357">
        <v>0.0286</v>
      </c>
      <c r="AC26" s="358">
        <f>(AC3+AC5+AC9+AC10+AC11)*AB26</f>
        <v>0</v>
      </c>
      <c r="AD26" s="349"/>
      <c r="AE26" s="334" t="s">
        <v>773</v>
      </c>
      <c r="AF26" s="335" t="s">
        <v>774</v>
      </c>
      <c r="AG26" s="335" t="s">
        <v>775</v>
      </c>
      <c r="AH26" s="344">
        <v>0.0286</v>
      </c>
      <c r="AI26" s="374">
        <f>(AI3+AI5+AI9+AI10+AI11)*AH26</f>
        <v>0</v>
      </c>
      <c r="AJ26" s="349"/>
      <c r="AK26" s="334" t="s">
        <v>773</v>
      </c>
      <c r="AL26" s="335" t="s">
        <v>774</v>
      </c>
      <c r="AM26" s="335" t="s">
        <v>775</v>
      </c>
      <c r="AN26" s="344">
        <v>0.0286</v>
      </c>
      <c r="AO26" s="374">
        <f>(AO3+AO5+AO9+AO10+AO11)*AN26</f>
        <v>0</v>
      </c>
      <c r="AP26" s="384"/>
      <c r="AQ26" s="298"/>
      <c r="AR26" s="382"/>
    </row>
    <row r="27" s="297" customFormat="1" ht="15.95" customHeight="1" spans="1:44">
      <c r="A27" s="316" t="s">
        <v>776</v>
      </c>
      <c r="B27" s="319" t="s">
        <v>777</v>
      </c>
      <c r="C27" s="319" t="s">
        <v>778</v>
      </c>
      <c r="D27" s="320">
        <v>0.0045</v>
      </c>
      <c r="E27" s="321">
        <f t="shared" si="1"/>
        <v>108891.19</v>
      </c>
      <c r="F27" s="322"/>
      <c r="G27" s="316" t="s">
        <v>776</v>
      </c>
      <c r="H27" s="319" t="s">
        <v>777</v>
      </c>
      <c r="I27" s="319" t="s">
        <v>778</v>
      </c>
      <c r="J27" s="320">
        <v>0.0045</v>
      </c>
      <c r="K27" s="321">
        <f t="shared" si="2"/>
        <v>0</v>
      </c>
      <c r="M27" s="316" t="s">
        <v>776</v>
      </c>
      <c r="N27" s="319" t="s">
        <v>777</v>
      </c>
      <c r="O27" s="319" t="s">
        <v>778</v>
      </c>
      <c r="P27" s="320">
        <v>0.0045</v>
      </c>
      <c r="Q27" s="321">
        <f t="shared" si="3"/>
        <v>0</v>
      </c>
      <c r="S27" s="316" t="s">
        <v>776</v>
      </c>
      <c r="T27" s="319" t="s">
        <v>777</v>
      </c>
      <c r="U27" s="319" t="s">
        <v>778</v>
      </c>
      <c r="V27" s="320">
        <v>0.0045</v>
      </c>
      <c r="W27" s="321">
        <f>(W3+W5+W9+W10+W11)*V27</f>
        <v>0</v>
      </c>
      <c r="X27" s="349"/>
      <c r="Y27" s="353" t="s">
        <v>776</v>
      </c>
      <c r="Z27" s="356" t="s">
        <v>777</v>
      </c>
      <c r="AA27" s="356" t="s">
        <v>778</v>
      </c>
      <c r="AB27" s="357">
        <v>0.0045</v>
      </c>
      <c r="AC27" s="358">
        <f>(AC3+AC5+AC9+AC10+AC11)*AB27</f>
        <v>0</v>
      </c>
      <c r="AD27" s="349"/>
      <c r="AE27" s="334" t="s">
        <v>776</v>
      </c>
      <c r="AF27" s="335" t="s">
        <v>777</v>
      </c>
      <c r="AG27" s="335" t="s">
        <v>778</v>
      </c>
      <c r="AH27" s="344">
        <v>0.0045</v>
      </c>
      <c r="AI27" s="374">
        <f>(AI3+AI5+AI9+AI10+AI11)*AH27</f>
        <v>0</v>
      </c>
      <c r="AJ27" s="349"/>
      <c r="AK27" s="334" t="s">
        <v>776</v>
      </c>
      <c r="AL27" s="335" t="s">
        <v>777</v>
      </c>
      <c r="AM27" s="335" t="s">
        <v>778</v>
      </c>
      <c r="AN27" s="344">
        <v>0.0045</v>
      </c>
      <c r="AO27" s="374">
        <f>(AO3+AO5+AO9+AO10+AO11)*AN27</f>
        <v>0</v>
      </c>
      <c r="AP27" s="384"/>
      <c r="AQ27" s="298"/>
      <c r="AR27" s="382"/>
    </row>
    <row r="28" s="297" customFormat="1" ht="15.95" customHeight="1" spans="1:44">
      <c r="A28" s="316" t="s">
        <v>779</v>
      </c>
      <c r="B28" s="319" t="s">
        <v>780</v>
      </c>
      <c r="C28" s="319" t="s">
        <v>781</v>
      </c>
      <c r="D28" s="320">
        <v>0.0015</v>
      </c>
      <c r="E28" s="321">
        <f t="shared" si="1"/>
        <v>36297.06</v>
      </c>
      <c r="F28" s="322"/>
      <c r="G28" s="316" t="s">
        <v>779</v>
      </c>
      <c r="H28" s="319" t="s">
        <v>780</v>
      </c>
      <c r="I28" s="319" t="s">
        <v>781</v>
      </c>
      <c r="J28" s="320">
        <v>0.0015</v>
      </c>
      <c r="K28" s="321">
        <f t="shared" si="2"/>
        <v>0</v>
      </c>
      <c r="M28" s="316" t="s">
        <v>779</v>
      </c>
      <c r="N28" s="319" t="s">
        <v>780</v>
      </c>
      <c r="O28" s="319" t="s">
        <v>781</v>
      </c>
      <c r="P28" s="320">
        <v>0.0015</v>
      </c>
      <c r="Q28" s="321">
        <f t="shared" si="3"/>
        <v>0</v>
      </c>
      <c r="S28" s="316" t="s">
        <v>779</v>
      </c>
      <c r="T28" s="319" t="s">
        <v>780</v>
      </c>
      <c r="U28" s="319" t="s">
        <v>781</v>
      </c>
      <c r="V28" s="320">
        <v>0.0015</v>
      </c>
      <c r="W28" s="321">
        <f>(W3+W5+W9+W10+W11)*V28</f>
        <v>0</v>
      </c>
      <c r="X28" s="349"/>
      <c r="Y28" s="353" t="s">
        <v>779</v>
      </c>
      <c r="Z28" s="356" t="s">
        <v>780</v>
      </c>
      <c r="AA28" s="356" t="s">
        <v>781</v>
      </c>
      <c r="AB28" s="357">
        <v>0.0015</v>
      </c>
      <c r="AC28" s="358">
        <f>(AC3+AC5+AC9+AC10+AC11)*AB28</f>
        <v>0</v>
      </c>
      <c r="AD28" s="349"/>
      <c r="AE28" s="334" t="s">
        <v>779</v>
      </c>
      <c r="AF28" s="335" t="s">
        <v>780</v>
      </c>
      <c r="AG28" s="335" t="s">
        <v>781</v>
      </c>
      <c r="AH28" s="344">
        <v>0.0015</v>
      </c>
      <c r="AI28" s="374">
        <f>(AI3+AI5+AI9+AI10+AI11)*AH28</f>
        <v>0</v>
      </c>
      <c r="AJ28" s="349"/>
      <c r="AK28" s="334" t="s">
        <v>779</v>
      </c>
      <c r="AL28" s="335" t="s">
        <v>780</v>
      </c>
      <c r="AM28" s="335" t="s">
        <v>781</v>
      </c>
      <c r="AN28" s="344">
        <v>0.0015</v>
      </c>
      <c r="AO28" s="374">
        <f>(AO3+AO5+AO9+AO10+AO11)*AN28</f>
        <v>0</v>
      </c>
      <c r="AP28" s="384"/>
      <c r="AQ28" s="298"/>
      <c r="AR28" s="382"/>
    </row>
    <row r="29" s="297" customFormat="1" ht="15.95" customHeight="1" spans="1:44">
      <c r="A29" s="316" t="s">
        <v>782</v>
      </c>
      <c r="B29" s="319" t="s">
        <v>783</v>
      </c>
      <c r="C29" s="319" t="s">
        <v>784</v>
      </c>
      <c r="D29" s="320">
        <v>0.0017</v>
      </c>
      <c r="E29" s="321">
        <f t="shared" si="1"/>
        <v>41136.67</v>
      </c>
      <c r="F29" s="322"/>
      <c r="G29" s="316" t="s">
        <v>782</v>
      </c>
      <c r="H29" s="319" t="s">
        <v>783</v>
      </c>
      <c r="I29" s="319" t="s">
        <v>784</v>
      </c>
      <c r="J29" s="320">
        <v>0.0017</v>
      </c>
      <c r="K29" s="321">
        <f t="shared" si="2"/>
        <v>0</v>
      </c>
      <c r="M29" s="316" t="s">
        <v>782</v>
      </c>
      <c r="N29" s="319" t="s">
        <v>783</v>
      </c>
      <c r="O29" s="319" t="s">
        <v>784</v>
      </c>
      <c r="P29" s="320">
        <v>0.0017</v>
      </c>
      <c r="Q29" s="321">
        <f t="shared" si="3"/>
        <v>0</v>
      </c>
      <c r="S29" s="316" t="s">
        <v>782</v>
      </c>
      <c r="T29" s="319" t="s">
        <v>783</v>
      </c>
      <c r="U29" s="319" t="s">
        <v>784</v>
      </c>
      <c r="V29" s="320">
        <v>0.0017</v>
      </c>
      <c r="W29" s="321">
        <f>(W3+W5+W9+W10+W11)*V29</f>
        <v>0</v>
      </c>
      <c r="X29" s="349"/>
      <c r="Y29" s="353" t="s">
        <v>782</v>
      </c>
      <c r="Z29" s="356" t="s">
        <v>783</v>
      </c>
      <c r="AA29" s="356" t="s">
        <v>784</v>
      </c>
      <c r="AB29" s="357">
        <v>0.0017</v>
      </c>
      <c r="AC29" s="358">
        <f>(AC3+AC5+AC9+AC10+AC11)*AB29</f>
        <v>0</v>
      </c>
      <c r="AD29" s="349"/>
      <c r="AE29" s="334" t="s">
        <v>782</v>
      </c>
      <c r="AF29" s="335" t="s">
        <v>783</v>
      </c>
      <c r="AG29" s="335" t="s">
        <v>784</v>
      </c>
      <c r="AH29" s="344">
        <v>0.0017</v>
      </c>
      <c r="AI29" s="374">
        <f>(AI3+AI5+AI9+AI10+AI11)*AH29</f>
        <v>0</v>
      </c>
      <c r="AJ29" s="349"/>
      <c r="AK29" s="334" t="s">
        <v>782</v>
      </c>
      <c r="AL29" s="335" t="s">
        <v>783</v>
      </c>
      <c r="AM29" s="335" t="s">
        <v>784</v>
      </c>
      <c r="AN29" s="344">
        <v>0.0017</v>
      </c>
      <c r="AO29" s="374">
        <f>(AO3+AO5+AO9+AO10+AO11)*AN29</f>
        <v>0</v>
      </c>
      <c r="AP29" s="384"/>
      <c r="AQ29" s="298"/>
      <c r="AR29" s="382"/>
    </row>
    <row r="30" s="297" customFormat="1" ht="15.95" customHeight="1" spans="1:44">
      <c r="A30" s="316" t="s">
        <v>785</v>
      </c>
      <c r="B30" s="319" t="s">
        <v>786</v>
      </c>
      <c r="C30" s="319" t="s">
        <v>787</v>
      </c>
      <c r="D30" s="320">
        <v>0.0009</v>
      </c>
      <c r="E30" s="321">
        <f t="shared" si="1"/>
        <v>21778.24</v>
      </c>
      <c r="F30" s="322"/>
      <c r="G30" s="316" t="s">
        <v>785</v>
      </c>
      <c r="H30" s="319" t="s">
        <v>786</v>
      </c>
      <c r="I30" s="319" t="s">
        <v>787</v>
      </c>
      <c r="J30" s="320">
        <v>0.0009</v>
      </c>
      <c r="K30" s="321">
        <f t="shared" si="2"/>
        <v>0</v>
      </c>
      <c r="M30" s="316" t="s">
        <v>785</v>
      </c>
      <c r="N30" s="319" t="s">
        <v>786</v>
      </c>
      <c r="O30" s="319" t="s">
        <v>787</v>
      </c>
      <c r="P30" s="320">
        <v>0.0009</v>
      </c>
      <c r="Q30" s="321">
        <f t="shared" si="3"/>
        <v>0</v>
      </c>
      <c r="S30" s="316" t="s">
        <v>785</v>
      </c>
      <c r="T30" s="319" t="s">
        <v>786</v>
      </c>
      <c r="U30" s="319" t="s">
        <v>787</v>
      </c>
      <c r="V30" s="320">
        <v>0.0009</v>
      </c>
      <c r="W30" s="321">
        <f>(W3+W5+W9+W10+W11)*V30</f>
        <v>0</v>
      </c>
      <c r="X30" s="349"/>
      <c r="Y30" s="353" t="s">
        <v>785</v>
      </c>
      <c r="Z30" s="356" t="s">
        <v>786</v>
      </c>
      <c r="AA30" s="356" t="s">
        <v>787</v>
      </c>
      <c r="AB30" s="357">
        <v>0.0009</v>
      </c>
      <c r="AC30" s="358">
        <f>(AC3+AC5+AC9+AC10+AC11)*AB30</f>
        <v>0</v>
      </c>
      <c r="AD30" s="349"/>
      <c r="AE30" s="334" t="s">
        <v>785</v>
      </c>
      <c r="AF30" s="335" t="s">
        <v>786</v>
      </c>
      <c r="AG30" s="335" t="s">
        <v>787</v>
      </c>
      <c r="AH30" s="344">
        <v>0.0009</v>
      </c>
      <c r="AI30" s="374">
        <f>(AI3+AI5+AI9+AI10+AI11)*AH30</f>
        <v>0</v>
      </c>
      <c r="AJ30" s="349"/>
      <c r="AK30" s="334" t="s">
        <v>785</v>
      </c>
      <c r="AL30" s="335" t="s">
        <v>786</v>
      </c>
      <c r="AM30" s="335" t="s">
        <v>787</v>
      </c>
      <c r="AN30" s="344">
        <v>0.0009</v>
      </c>
      <c r="AO30" s="374">
        <f>(AO3+AO5+AO9+AO10+AO11)*AN30</f>
        <v>0</v>
      </c>
      <c r="AP30" s="384"/>
      <c r="AQ30" s="298"/>
      <c r="AR30" s="382"/>
    </row>
    <row r="31" s="297" customFormat="1" ht="15.95" customHeight="1" spans="1:44">
      <c r="A31" s="316" t="s">
        <v>788</v>
      </c>
      <c r="B31" s="319" t="s">
        <v>789</v>
      </c>
      <c r="C31" s="319" t="s">
        <v>790</v>
      </c>
      <c r="D31" s="320">
        <v>0.0048</v>
      </c>
      <c r="E31" s="321">
        <f t="shared" si="1"/>
        <v>116150.6</v>
      </c>
      <c r="F31" s="322"/>
      <c r="G31" s="316" t="s">
        <v>788</v>
      </c>
      <c r="H31" s="319" t="s">
        <v>789</v>
      </c>
      <c r="I31" s="319" t="s">
        <v>790</v>
      </c>
      <c r="J31" s="320">
        <v>0.0048</v>
      </c>
      <c r="K31" s="321">
        <f t="shared" si="2"/>
        <v>0</v>
      </c>
      <c r="M31" s="316" t="s">
        <v>788</v>
      </c>
      <c r="N31" s="319" t="s">
        <v>789</v>
      </c>
      <c r="O31" s="319" t="s">
        <v>790</v>
      </c>
      <c r="P31" s="320">
        <v>0.0048</v>
      </c>
      <c r="Q31" s="321">
        <f t="shared" si="3"/>
        <v>0</v>
      </c>
      <c r="S31" s="316" t="s">
        <v>788</v>
      </c>
      <c r="T31" s="319" t="s">
        <v>789</v>
      </c>
      <c r="U31" s="319" t="s">
        <v>790</v>
      </c>
      <c r="V31" s="320">
        <v>0.0048</v>
      </c>
      <c r="W31" s="321">
        <f>(W3+W5+W9+W10+W11)*V31</f>
        <v>0</v>
      </c>
      <c r="X31" s="349"/>
      <c r="Y31" s="353" t="s">
        <v>788</v>
      </c>
      <c r="Z31" s="356" t="s">
        <v>789</v>
      </c>
      <c r="AA31" s="356" t="s">
        <v>790</v>
      </c>
      <c r="AB31" s="357">
        <v>0.0048</v>
      </c>
      <c r="AC31" s="358">
        <f>(AC3+AC5+AC9+AC10+AC11)*AB31</f>
        <v>0</v>
      </c>
      <c r="AD31" s="349"/>
      <c r="AE31" s="334" t="s">
        <v>788</v>
      </c>
      <c r="AF31" s="335" t="s">
        <v>789</v>
      </c>
      <c r="AG31" s="335" t="s">
        <v>790</v>
      </c>
      <c r="AH31" s="344">
        <v>0.0048</v>
      </c>
      <c r="AI31" s="374">
        <f>(AI3+AI5+AI9+AI10+AI11)*AH31</f>
        <v>0</v>
      </c>
      <c r="AJ31" s="349"/>
      <c r="AK31" s="334" t="s">
        <v>788</v>
      </c>
      <c r="AL31" s="335" t="s">
        <v>789</v>
      </c>
      <c r="AM31" s="335" t="s">
        <v>790</v>
      </c>
      <c r="AN31" s="344">
        <v>0.0048</v>
      </c>
      <c r="AO31" s="374">
        <f>(AO3+AO5+AO9+AO10+AO11)*AN31</f>
        <v>0</v>
      </c>
      <c r="AP31" s="384"/>
      <c r="AQ31" s="298"/>
      <c r="AR31" s="382"/>
    </row>
    <row r="32" s="297" customFormat="1" ht="15.95" customHeight="1" spans="1:44">
      <c r="A32" s="316">
        <v>21</v>
      </c>
      <c r="B32" s="319" t="s">
        <v>791</v>
      </c>
      <c r="C32" s="319" t="s">
        <v>792</v>
      </c>
      <c r="D32" s="320">
        <v>0.0005</v>
      </c>
      <c r="E32" s="321">
        <f t="shared" si="1"/>
        <v>12099.02</v>
      </c>
      <c r="F32" s="322"/>
      <c r="G32" s="316" t="s">
        <v>793</v>
      </c>
      <c r="H32" s="319" t="s">
        <v>791</v>
      </c>
      <c r="I32" s="319" t="s">
        <v>792</v>
      </c>
      <c r="J32" s="320">
        <v>0.0005</v>
      </c>
      <c r="K32" s="321">
        <f t="shared" si="2"/>
        <v>0</v>
      </c>
      <c r="M32" s="316" t="s">
        <v>793</v>
      </c>
      <c r="N32" s="319" t="s">
        <v>791</v>
      </c>
      <c r="O32" s="319" t="s">
        <v>792</v>
      </c>
      <c r="P32" s="320">
        <v>0.0005</v>
      </c>
      <c r="Q32" s="321">
        <f t="shared" si="3"/>
        <v>0</v>
      </c>
      <c r="S32" s="316" t="s">
        <v>793</v>
      </c>
      <c r="T32" s="319" t="s">
        <v>791</v>
      </c>
      <c r="U32" s="319" t="s">
        <v>792</v>
      </c>
      <c r="V32" s="320">
        <v>0.0005</v>
      </c>
      <c r="W32" s="321">
        <f>(W3+W5+W9+W10+W11)*V32</f>
        <v>0</v>
      </c>
      <c r="X32" s="349"/>
      <c r="Y32" s="353" t="s">
        <v>793</v>
      </c>
      <c r="Z32" s="356" t="s">
        <v>791</v>
      </c>
      <c r="AA32" s="356" t="s">
        <v>792</v>
      </c>
      <c r="AB32" s="357">
        <v>0.0005</v>
      </c>
      <c r="AC32" s="358">
        <f>(AC3+AC5+AC9+AC10+AC11)*AB32</f>
        <v>0</v>
      </c>
      <c r="AD32" s="349"/>
      <c r="AE32" s="334" t="s">
        <v>793</v>
      </c>
      <c r="AF32" s="335" t="s">
        <v>791</v>
      </c>
      <c r="AG32" s="335" t="s">
        <v>792</v>
      </c>
      <c r="AH32" s="344">
        <v>0.0005</v>
      </c>
      <c r="AI32" s="374">
        <f>(AI3+AI5+AI9+AI10+AI11)*AH32</f>
        <v>0</v>
      </c>
      <c r="AJ32" s="349"/>
      <c r="AK32" s="334" t="s">
        <v>793</v>
      </c>
      <c r="AL32" s="335" t="s">
        <v>791</v>
      </c>
      <c r="AM32" s="335" t="s">
        <v>792</v>
      </c>
      <c r="AN32" s="344">
        <v>0.0005</v>
      </c>
      <c r="AO32" s="374">
        <f>(AO3+AO5+AO9+AO10+AO11)*AN32</f>
        <v>0</v>
      </c>
      <c r="AP32" s="384"/>
      <c r="AQ32" s="298"/>
      <c r="AR32" s="382"/>
    </row>
    <row r="33" s="297" customFormat="1" ht="15.95" customHeight="1" spans="1:44">
      <c r="A33" s="316" t="s">
        <v>794</v>
      </c>
      <c r="B33" s="319" t="s">
        <v>795</v>
      </c>
      <c r="C33" s="319" t="s">
        <v>796</v>
      </c>
      <c r="D33" s="320">
        <v>0.0341</v>
      </c>
      <c r="E33" s="321">
        <f>($E$3+$E$5+$E$9+$E$10+$E$11+$E$19+$E$25)*D33</f>
        <v>874497.41</v>
      </c>
      <c r="F33" s="322"/>
      <c r="G33" s="316" t="s">
        <v>794</v>
      </c>
      <c r="H33" s="319" t="s">
        <v>795</v>
      </c>
      <c r="I33" s="319" t="str">
        <f>C33</f>
        <v>[(一)+(二)+(三)+(四)+(五)+(六)+(七)]×3.41%</v>
      </c>
      <c r="J33" s="320">
        <f>D33</f>
        <v>0.0341</v>
      </c>
      <c r="K33" s="321">
        <f>($K$3+$K$5+$K$9+$K$10+$K$11+K19+K25)*J33</f>
        <v>0</v>
      </c>
      <c r="M33" s="316" t="s">
        <v>794</v>
      </c>
      <c r="N33" s="319" t="s">
        <v>795</v>
      </c>
      <c r="O33" s="319" t="s">
        <v>797</v>
      </c>
      <c r="P33" s="320">
        <f>J33</f>
        <v>0.0341</v>
      </c>
      <c r="Q33" s="321">
        <f>($Q$3+$Q$5+$Q$9+$Q$10+$Q$11+Q19+Q25)*P33</f>
        <v>0</v>
      </c>
      <c r="S33" s="316" t="s">
        <v>794</v>
      </c>
      <c r="T33" s="319" t="s">
        <v>795</v>
      </c>
      <c r="U33" s="319" t="s">
        <v>797</v>
      </c>
      <c r="V33" s="320">
        <f>P33</f>
        <v>0.0341</v>
      </c>
      <c r="W33" s="321">
        <f>(W3+W5+W9+W10+W11+W19+W25)*V33</f>
        <v>0</v>
      </c>
      <c r="X33" s="349"/>
      <c r="Y33" s="353" t="s">
        <v>794</v>
      </c>
      <c r="Z33" s="356" t="s">
        <v>795</v>
      </c>
      <c r="AA33" s="356" t="s">
        <v>797</v>
      </c>
      <c r="AB33" s="357">
        <f>V33</f>
        <v>0.0341</v>
      </c>
      <c r="AC33" s="358">
        <f>(AC3+AC5+AC9+AC10+AC11+AC19+AC25)*AB33</f>
        <v>0</v>
      </c>
      <c r="AD33" s="349"/>
      <c r="AE33" s="334" t="s">
        <v>794</v>
      </c>
      <c r="AF33" s="335" t="s">
        <v>795</v>
      </c>
      <c r="AG33" s="335" t="s">
        <v>797</v>
      </c>
      <c r="AH33" s="344">
        <f>AB33</f>
        <v>0.0341</v>
      </c>
      <c r="AI33" s="374">
        <f>(AI3+AI5+AI9+AI10+AI11+AI19+AI25)*AH33</f>
        <v>0</v>
      </c>
      <c r="AJ33" s="349"/>
      <c r="AK33" s="334" t="s">
        <v>794</v>
      </c>
      <c r="AL33" s="335" t="s">
        <v>795</v>
      </c>
      <c r="AM33" s="335" t="s">
        <v>797</v>
      </c>
      <c r="AN33" s="344">
        <f>AH33</f>
        <v>0.0341</v>
      </c>
      <c r="AO33" s="374">
        <f>(AO3+AO5+AO9+AO10+AO11+AO19+AO25)*AN33</f>
        <v>0</v>
      </c>
      <c r="AP33" s="384"/>
      <c r="AQ33" s="298"/>
      <c r="AR33" s="382"/>
    </row>
    <row r="34" s="297" customFormat="1" ht="15.95" customHeight="1" spans="1:44">
      <c r="A34" s="316" t="s">
        <v>798</v>
      </c>
      <c r="B34" s="319" t="s">
        <v>799</v>
      </c>
      <c r="C34" s="319" t="s">
        <v>800</v>
      </c>
      <c r="D34" s="320"/>
      <c r="E34" s="321">
        <f>($E$3+$E$5+$E$9+$E$10+$E$11+$E$19+$E$25+E33)</f>
        <v>26519582.77</v>
      </c>
      <c r="F34" s="322"/>
      <c r="G34" s="316" t="s">
        <v>798</v>
      </c>
      <c r="H34" s="319" t="s">
        <v>799</v>
      </c>
      <c r="I34" s="319" t="s">
        <v>800</v>
      </c>
      <c r="J34" s="320"/>
      <c r="K34" s="321">
        <f>(K3+K5+K9+K10+K11+K19+K25+K33)</f>
        <v>0</v>
      </c>
      <c r="M34" s="316" t="s">
        <v>798</v>
      </c>
      <c r="N34" s="319" t="s">
        <v>799</v>
      </c>
      <c r="O34" s="319" t="s">
        <v>800</v>
      </c>
      <c r="P34" s="320"/>
      <c r="Q34" s="321">
        <f>(Q3+Q5+Q9+Q10+Q11+Q19+Q25+Q33)</f>
        <v>0</v>
      </c>
      <c r="S34" s="316" t="s">
        <v>798</v>
      </c>
      <c r="T34" s="319" t="s">
        <v>799</v>
      </c>
      <c r="U34" s="319" t="s">
        <v>800</v>
      </c>
      <c r="V34" s="320"/>
      <c r="W34" s="321">
        <f>(W3+W5+W9+W10+W11+W19+W25+W33)</f>
        <v>0</v>
      </c>
      <c r="X34" s="349"/>
      <c r="Y34" s="353" t="s">
        <v>798</v>
      </c>
      <c r="Z34" s="356" t="s">
        <v>799</v>
      </c>
      <c r="AA34" s="356" t="s">
        <v>800</v>
      </c>
      <c r="AB34" s="357"/>
      <c r="AC34" s="358">
        <f>(AC3+AC5+AC9+AC10+AC11+AC19+AC25+AC33)</f>
        <v>0</v>
      </c>
      <c r="AD34" s="349"/>
      <c r="AE34" s="334" t="s">
        <v>798</v>
      </c>
      <c r="AF34" s="335" t="s">
        <v>799</v>
      </c>
      <c r="AG34" s="335" t="s">
        <v>800</v>
      </c>
      <c r="AH34" s="344"/>
      <c r="AI34" s="374">
        <f>(AI3+AI5+AI9+AI10+AI11+AI19+AI25+AI33)</f>
        <v>0</v>
      </c>
      <c r="AJ34" s="349"/>
      <c r="AK34" s="334" t="s">
        <v>798</v>
      </c>
      <c r="AL34" s="335" t="s">
        <v>799</v>
      </c>
      <c r="AM34" s="335" t="s">
        <v>800</v>
      </c>
      <c r="AN34" s="344"/>
      <c r="AO34" s="374">
        <f>(AO3+AO5+AO9+AO10+AO11+AO19+AO25+AO33)</f>
        <v>0</v>
      </c>
      <c r="AP34" s="384"/>
      <c r="AQ34" s="298"/>
      <c r="AR34" s="382"/>
    </row>
    <row r="35" s="297" customFormat="1" ht="15.95" customHeight="1" spans="1:44">
      <c r="A35" s="298"/>
      <c r="D35" s="329"/>
      <c r="E35" s="322"/>
      <c r="G35" s="298"/>
      <c r="J35" s="329"/>
      <c r="K35" s="322"/>
      <c r="M35" s="298"/>
      <c r="P35" s="329"/>
      <c r="Q35" s="322">
        <f>W35+AC35+AI35+AO35</f>
        <v>0</v>
      </c>
      <c r="S35" s="298"/>
      <c r="V35" s="329"/>
      <c r="W35" s="322"/>
      <c r="X35" s="322"/>
      <c r="Y35" s="364"/>
      <c r="Z35" s="365"/>
      <c r="AA35" s="365"/>
      <c r="AB35" s="366"/>
      <c r="AC35" s="367"/>
      <c r="AD35" s="322"/>
      <c r="AE35" s="331"/>
      <c r="AF35" s="299"/>
      <c r="AG35" s="299"/>
      <c r="AH35" s="333"/>
      <c r="AI35" s="332"/>
      <c r="AJ35" s="322"/>
      <c r="AK35" s="331"/>
      <c r="AL35" s="299"/>
      <c r="AM35" s="299"/>
      <c r="AN35" s="333"/>
      <c r="AO35" s="332"/>
      <c r="AP35" s="387"/>
      <c r="AQ35" s="298"/>
      <c r="AR35" s="382"/>
    </row>
    <row r="36" s="297" customFormat="1" ht="15.95" customHeight="1" spans="1:44">
      <c r="A36" s="298"/>
      <c r="D36" s="329"/>
      <c r="E36" s="322"/>
      <c r="G36" s="298"/>
      <c r="J36" s="329"/>
      <c r="K36" s="322"/>
      <c r="M36" s="298"/>
      <c r="P36" s="329"/>
      <c r="Q36" s="322">
        <f>Q34-Q35</f>
        <v>0</v>
      </c>
      <c r="S36" s="298"/>
      <c r="V36" s="329"/>
      <c r="W36" s="322"/>
      <c r="X36" s="322"/>
      <c r="Y36" s="364"/>
      <c r="Z36" s="365"/>
      <c r="AA36" s="365"/>
      <c r="AB36" s="366"/>
      <c r="AC36" s="367"/>
      <c r="AD36" s="322"/>
      <c r="AE36" s="331"/>
      <c r="AF36" s="299"/>
      <c r="AG36" s="299"/>
      <c r="AH36" s="333"/>
      <c r="AI36" s="332"/>
      <c r="AJ36" s="322"/>
      <c r="AK36" s="331"/>
      <c r="AL36" s="299"/>
      <c r="AM36" s="299"/>
      <c r="AN36" s="333"/>
      <c r="AO36" s="332"/>
      <c r="AP36" s="387"/>
      <c r="AQ36" s="298"/>
      <c r="AR36" s="382"/>
    </row>
    <row r="37" s="297" customFormat="1" ht="15.95" customHeight="1" spans="1:44">
      <c r="A37" s="298"/>
      <c r="B37" s="297" t="s">
        <v>801</v>
      </c>
      <c r="C37" s="322">
        <f>E34+K34+Q34</f>
        <v>26519582.77</v>
      </c>
      <c r="D37" s="329"/>
      <c r="E37" s="330">
        <v>231208.83</v>
      </c>
      <c r="G37" s="298"/>
      <c r="H37" s="322"/>
      <c r="J37" s="329"/>
      <c r="K37" s="322"/>
      <c r="M37" s="298"/>
      <c r="N37" s="322"/>
      <c r="P37" s="329"/>
      <c r="Q37" s="322"/>
      <c r="S37" s="298"/>
      <c r="V37" s="329"/>
      <c r="W37" s="322"/>
      <c r="X37" s="322"/>
      <c r="Y37" s="364"/>
      <c r="Z37" s="365"/>
      <c r="AA37" s="365"/>
      <c r="AB37" s="366"/>
      <c r="AC37" s="367"/>
      <c r="AD37" s="322"/>
      <c r="AE37" s="331"/>
      <c r="AF37" s="299"/>
      <c r="AG37" s="299"/>
      <c r="AH37" s="333"/>
      <c r="AI37" s="332"/>
      <c r="AJ37" s="322"/>
      <c r="AK37" s="331"/>
      <c r="AL37" s="299"/>
      <c r="AM37" s="299"/>
      <c r="AN37" s="333"/>
      <c r="AO37" s="332"/>
      <c r="AP37" s="387"/>
      <c r="AQ37" s="298"/>
      <c r="AR37" s="382"/>
    </row>
    <row r="38" s="297" customFormat="1" ht="15.95" customHeight="1" spans="1:44">
      <c r="A38" s="298"/>
      <c r="B38" s="297" t="s">
        <v>802</v>
      </c>
      <c r="C38" s="322">
        <f>[23]构筑物!I7</f>
        <v>70034</v>
      </c>
      <c r="D38" s="329"/>
      <c r="E38" s="330">
        <f>C37-E37</f>
        <v>26288373.94</v>
      </c>
      <c r="G38" s="298"/>
      <c r="J38" s="329"/>
      <c r="K38" s="322"/>
      <c r="M38" s="298"/>
      <c r="P38" s="329"/>
      <c r="Q38" s="322"/>
      <c r="S38" s="298"/>
      <c r="V38" s="329"/>
      <c r="W38" s="322"/>
      <c r="X38" s="322"/>
      <c r="Y38" s="364"/>
      <c r="Z38" s="365"/>
      <c r="AA38" s="365"/>
      <c r="AB38" s="366"/>
      <c r="AC38" s="367"/>
      <c r="AD38" s="322"/>
      <c r="AE38" s="331"/>
      <c r="AF38" s="299"/>
      <c r="AG38" s="299"/>
      <c r="AH38" s="333"/>
      <c r="AI38" s="332"/>
      <c r="AJ38" s="322"/>
      <c r="AK38" s="331"/>
      <c r="AL38" s="299"/>
      <c r="AM38" s="299"/>
      <c r="AN38" s="333"/>
      <c r="AO38" s="332"/>
      <c r="AP38" s="387"/>
      <c r="AQ38" s="298"/>
      <c r="AR38" s="382"/>
    </row>
    <row r="39" s="297" customFormat="1" ht="15.95" customHeight="1" spans="1:44">
      <c r="A39" s="298"/>
      <c r="B39" s="297" t="s">
        <v>803</v>
      </c>
      <c r="C39" s="322">
        <f>C37/C38</f>
        <v>378.67</v>
      </c>
      <c r="D39" s="329"/>
      <c r="E39" s="322">
        <f>E37/C38</f>
        <v>3.3</v>
      </c>
      <c r="G39" s="298"/>
      <c r="J39" s="329"/>
      <c r="K39" s="322"/>
      <c r="M39" s="298"/>
      <c r="P39" s="329"/>
      <c r="Q39" s="322"/>
      <c r="S39" s="298"/>
      <c r="V39" s="329"/>
      <c r="W39" s="322"/>
      <c r="X39" s="322"/>
      <c r="Y39" s="364"/>
      <c r="Z39" s="365"/>
      <c r="AA39" s="365"/>
      <c r="AB39" s="366"/>
      <c r="AC39" s="367"/>
      <c r="AD39" s="322"/>
      <c r="AE39" s="331"/>
      <c r="AF39" s="299"/>
      <c r="AG39" s="299"/>
      <c r="AH39" s="333"/>
      <c r="AI39" s="332"/>
      <c r="AJ39" s="322"/>
      <c r="AK39" s="331"/>
      <c r="AL39" s="299"/>
      <c r="AM39" s="299"/>
      <c r="AN39" s="333"/>
      <c r="AO39" s="332"/>
      <c r="AP39" s="387"/>
      <c r="AQ39" s="298"/>
      <c r="AR39" s="382"/>
    </row>
    <row r="40" s="297" customFormat="1" ht="15.95" customHeight="1" spans="1:44">
      <c r="A40" s="298"/>
      <c r="C40" s="322"/>
      <c r="D40" s="329"/>
      <c r="E40" s="322"/>
      <c r="G40" s="298"/>
      <c r="J40" s="329"/>
      <c r="K40" s="322"/>
      <c r="M40" s="298"/>
      <c r="P40" s="329"/>
      <c r="Q40" s="322"/>
      <c r="S40" s="298"/>
      <c r="V40" s="329"/>
      <c r="W40" s="322"/>
      <c r="X40" s="322"/>
      <c r="Y40" s="364"/>
      <c r="Z40" s="365"/>
      <c r="AA40" s="365"/>
      <c r="AB40" s="366"/>
      <c r="AC40" s="367"/>
      <c r="AD40" s="322"/>
      <c r="AE40" s="331"/>
      <c r="AF40" s="299"/>
      <c r="AG40" s="299"/>
      <c r="AH40" s="333"/>
      <c r="AI40" s="332"/>
      <c r="AJ40" s="322"/>
      <c r="AK40" s="331"/>
      <c r="AL40" s="299"/>
      <c r="AM40" s="299"/>
      <c r="AN40" s="333"/>
      <c r="AO40" s="332"/>
      <c r="AP40" s="387"/>
      <c r="AQ40" s="298"/>
      <c r="AR40" s="382"/>
    </row>
    <row r="41" s="297" customFormat="1" ht="15.95" customHeight="1" spans="1:44">
      <c r="A41" s="298"/>
      <c r="B41" s="297" t="s">
        <v>804</v>
      </c>
      <c r="C41" s="322">
        <f>E57</f>
        <v>2007532.42</v>
      </c>
      <c r="D41" s="329"/>
      <c r="E41" s="322"/>
      <c r="G41" s="298"/>
      <c r="J41" s="329"/>
      <c r="K41" s="322"/>
      <c r="M41" s="298"/>
      <c r="P41" s="329"/>
      <c r="Q41" s="322"/>
      <c r="S41" s="298"/>
      <c r="V41" s="329"/>
      <c r="W41" s="322"/>
      <c r="X41" s="322"/>
      <c r="Y41" s="364"/>
      <c r="Z41" s="365"/>
      <c r="AA41" s="365"/>
      <c r="AB41" s="366"/>
      <c r="AC41" s="367"/>
      <c r="AD41" s="322"/>
      <c r="AE41" s="331"/>
      <c r="AF41" s="299"/>
      <c r="AG41" s="299"/>
      <c r="AH41" s="333"/>
      <c r="AI41" s="332"/>
      <c r="AJ41" s="322"/>
      <c r="AK41" s="331"/>
      <c r="AL41" s="299"/>
      <c r="AM41" s="299"/>
      <c r="AN41" s="333"/>
      <c r="AO41" s="332"/>
      <c r="AP41" s="387"/>
      <c r="AQ41" s="298"/>
      <c r="AR41" s="382"/>
    </row>
    <row r="42" s="297" customFormat="1" ht="15.95" customHeight="1" spans="1:44">
      <c r="A42" s="298"/>
      <c r="B42" s="297" t="s">
        <v>805</v>
      </c>
      <c r="C42" s="322">
        <f>(C37+C41)*0.06*1*0.5</f>
        <v>855813.46</v>
      </c>
      <c r="D42" s="329"/>
      <c r="E42" s="322"/>
      <c r="G42" s="298"/>
      <c r="J42" s="329"/>
      <c r="K42" s="322"/>
      <c r="M42" s="298"/>
      <c r="P42" s="329"/>
      <c r="Q42" s="322"/>
      <c r="S42" s="298"/>
      <c r="V42" s="329"/>
      <c r="W42" s="322"/>
      <c r="X42" s="322"/>
      <c r="Y42" s="364"/>
      <c r="Z42" s="365"/>
      <c r="AA42" s="365"/>
      <c r="AB42" s="366"/>
      <c r="AC42" s="367"/>
      <c r="AD42" s="322"/>
      <c r="AE42" s="331"/>
      <c r="AF42" s="299"/>
      <c r="AG42" s="299"/>
      <c r="AH42" s="333"/>
      <c r="AI42" s="332"/>
      <c r="AJ42" s="322"/>
      <c r="AK42" s="331"/>
      <c r="AL42" s="299"/>
      <c r="AM42" s="299"/>
      <c r="AN42" s="333"/>
      <c r="AO42" s="332"/>
      <c r="AP42" s="387"/>
      <c r="AQ42" s="298"/>
      <c r="AR42" s="382"/>
    </row>
    <row r="43" s="299" customFormat="1" ht="15.95" customHeight="1" spans="1:44">
      <c r="A43" s="331"/>
      <c r="C43" s="332">
        <f>ROUND(C37+C41+C42,-2)</f>
        <v>29382900</v>
      </c>
      <c r="D43" s="333"/>
      <c r="E43" s="332"/>
      <c r="G43" s="331"/>
      <c r="J43" s="333"/>
      <c r="K43" s="332"/>
      <c r="M43" s="331"/>
      <c r="P43" s="333"/>
      <c r="Q43" s="332"/>
      <c r="S43" s="331"/>
      <c r="V43" s="333"/>
      <c r="W43" s="332"/>
      <c r="X43" s="332"/>
      <c r="Y43" s="331"/>
      <c r="AB43" s="333"/>
      <c r="AC43" s="332"/>
      <c r="AD43" s="332"/>
      <c r="AE43" s="331"/>
      <c r="AH43" s="333"/>
      <c r="AI43" s="332"/>
      <c r="AJ43" s="332"/>
      <c r="AK43" s="331"/>
      <c r="AN43" s="333"/>
      <c r="AO43" s="332"/>
      <c r="AP43" s="332"/>
      <c r="AQ43" s="331"/>
      <c r="AR43" s="388"/>
    </row>
    <row r="44" s="299" customFormat="1" ht="15.95" customHeight="1" spans="1:44">
      <c r="A44" s="331"/>
      <c r="B44" s="297" t="s">
        <v>544</v>
      </c>
      <c r="C44" s="332">
        <f>C43/C38</f>
        <v>419.55</v>
      </c>
      <c r="D44" s="333"/>
      <c r="E44" s="332"/>
      <c r="G44" s="331"/>
      <c r="J44" s="333"/>
      <c r="K44" s="332"/>
      <c r="M44" s="331"/>
      <c r="P44" s="333"/>
      <c r="Q44" s="332"/>
      <c r="S44" s="331"/>
      <c r="V44" s="333"/>
      <c r="W44" s="332"/>
      <c r="X44" s="332"/>
      <c r="Y44" s="331"/>
      <c r="AB44" s="333"/>
      <c r="AC44" s="332"/>
      <c r="AD44" s="332"/>
      <c r="AE44" s="331"/>
      <c r="AH44" s="333"/>
      <c r="AI44" s="332"/>
      <c r="AJ44" s="332"/>
      <c r="AK44" s="331"/>
      <c r="AN44" s="333"/>
      <c r="AO44" s="332"/>
      <c r="AP44" s="332"/>
      <c r="AQ44" s="331"/>
      <c r="AR44" s="388"/>
    </row>
    <row r="45" s="299" customFormat="1" ht="15.95" customHeight="1" spans="1:44">
      <c r="A45" s="334" t="s">
        <v>351</v>
      </c>
      <c r="B45" s="335" t="s">
        <v>705</v>
      </c>
      <c r="C45" s="335" t="s">
        <v>806</v>
      </c>
      <c r="D45" s="336" t="s">
        <v>707</v>
      </c>
      <c r="E45" s="337" t="s">
        <v>322</v>
      </c>
      <c r="F45" s="335" t="s">
        <v>807</v>
      </c>
      <c r="G45" s="335"/>
      <c r="H45" s="335"/>
      <c r="J45" s="333"/>
      <c r="K45" s="332"/>
      <c r="M45" s="331"/>
      <c r="P45" s="333"/>
      <c r="Q45" s="332"/>
      <c r="S45" s="331"/>
      <c r="V45" s="333"/>
      <c r="W45" s="332"/>
      <c r="X45" s="332"/>
      <c r="Y45" s="331"/>
      <c r="AB45" s="333"/>
      <c r="AC45" s="332"/>
      <c r="AD45" s="332"/>
      <c r="AE45" s="331"/>
      <c r="AH45" s="333"/>
      <c r="AI45" s="332"/>
      <c r="AJ45" s="332"/>
      <c r="AK45" s="331"/>
      <c r="AN45" s="333"/>
      <c r="AO45" s="332"/>
      <c r="AP45" s="332"/>
      <c r="AQ45" s="331"/>
      <c r="AR45" s="388"/>
    </row>
    <row r="46" s="299" customFormat="1" ht="15.95" customHeight="1" spans="1:44">
      <c r="A46" s="334">
        <v>1</v>
      </c>
      <c r="B46" s="338" t="s">
        <v>808</v>
      </c>
      <c r="C46" s="335" t="s">
        <v>809</v>
      </c>
      <c r="D46" s="339">
        <v>0.0102</v>
      </c>
      <c r="E46" s="340">
        <f t="shared" ref="E46:E52" si="4">D46*$C$37</f>
        <v>270499.74</v>
      </c>
      <c r="F46" s="335" t="s">
        <v>810</v>
      </c>
      <c r="G46" s="335"/>
      <c r="H46" s="335"/>
      <c r="I46" s="333"/>
      <c r="J46" s="333"/>
      <c r="K46" s="332"/>
      <c r="M46" s="331"/>
      <c r="P46" s="333"/>
      <c r="Q46" s="332"/>
      <c r="S46" s="331"/>
      <c r="V46" s="333"/>
      <c r="W46" s="332"/>
      <c r="X46" s="332"/>
      <c r="Y46" s="331"/>
      <c r="AB46" s="333"/>
      <c r="AC46" s="332"/>
      <c r="AD46" s="332"/>
      <c r="AE46" s="331"/>
      <c r="AH46" s="333"/>
      <c r="AI46" s="332"/>
      <c r="AJ46" s="332"/>
      <c r="AK46" s="331"/>
      <c r="AN46" s="333"/>
      <c r="AO46" s="332"/>
      <c r="AP46" s="332"/>
      <c r="AQ46" s="331"/>
      <c r="AR46" s="388"/>
    </row>
    <row r="47" s="299" customFormat="1" ht="15.95" customHeight="1" spans="1:44">
      <c r="A47" s="334">
        <v>2</v>
      </c>
      <c r="B47" s="338" t="s">
        <v>811</v>
      </c>
      <c r="C47" s="335" t="s">
        <v>809</v>
      </c>
      <c r="D47" s="339">
        <v>0.035</v>
      </c>
      <c r="E47" s="340">
        <f t="shared" si="4"/>
        <v>928185.4</v>
      </c>
      <c r="F47" s="335" t="s">
        <v>812</v>
      </c>
      <c r="G47" s="335"/>
      <c r="H47" s="335"/>
      <c r="J47" s="333"/>
      <c r="K47" s="332"/>
      <c r="M47" s="331"/>
      <c r="P47" s="333"/>
      <c r="Q47" s="332"/>
      <c r="S47" s="331"/>
      <c r="V47" s="333"/>
      <c r="W47" s="332"/>
      <c r="X47" s="332"/>
      <c r="Y47" s="331"/>
      <c r="AB47" s="333"/>
      <c r="AC47" s="332"/>
      <c r="AD47" s="332"/>
      <c r="AE47" s="331"/>
      <c r="AH47" s="333"/>
      <c r="AI47" s="332"/>
      <c r="AJ47" s="332"/>
      <c r="AK47" s="331"/>
      <c r="AN47" s="333"/>
      <c r="AO47" s="332"/>
      <c r="AP47" s="332"/>
      <c r="AQ47" s="331"/>
      <c r="AR47" s="388"/>
    </row>
    <row r="48" s="299" customFormat="1" ht="15.95" customHeight="1" spans="1:44">
      <c r="A48" s="334">
        <v>3</v>
      </c>
      <c r="B48" s="338" t="s">
        <v>813</v>
      </c>
      <c r="C48" s="335" t="s">
        <v>809</v>
      </c>
      <c r="D48" s="339">
        <v>0.02</v>
      </c>
      <c r="E48" s="340">
        <f t="shared" si="4"/>
        <v>530391.66</v>
      </c>
      <c r="F48" s="335" t="s">
        <v>814</v>
      </c>
      <c r="G48" s="335"/>
      <c r="H48" s="335"/>
      <c r="J48" s="333"/>
      <c r="K48" s="332"/>
      <c r="M48" s="331"/>
      <c r="P48" s="333"/>
      <c r="Q48" s="332"/>
      <c r="S48" s="331"/>
      <c r="V48" s="333"/>
      <c r="W48" s="332"/>
      <c r="X48" s="332"/>
      <c r="Y48" s="331"/>
      <c r="AB48" s="333"/>
      <c r="AC48" s="332"/>
      <c r="AD48" s="332"/>
      <c r="AE48" s="331"/>
      <c r="AH48" s="333"/>
      <c r="AI48" s="332"/>
      <c r="AJ48" s="332"/>
      <c r="AK48" s="331"/>
      <c r="AN48" s="333"/>
      <c r="AO48" s="332"/>
      <c r="AP48" s="332"/>
      <c r="AQ48" s="331"/>
      <c r="AR48" s="388"/>
    </row>
    <row r="49" s="299" customFormat="1" ht="15.95" customHeight="1" spans="1:44">
      <c r="A49" s="334">
        <v>4</v>
      </c>
      <c r="B49" s="338" t="s">
        <v>815</v>
      </c>
      <c r="C49" s="335" t="s">
        <v>809</v>
      </c>
      <c r="D49" s="339">
        <v>0.0022</v>
      </c>
      <c r="E49" s="340">
        <f t="shared" si="4"/>
        <v>58343.08</v>
      </c>
      <c r="F49" s="335" t="s">
        <v>816</v>
      </c>
      <c r="G49" s="335"/>
      <c r="H49" s="335"/>
      <c r="J49" s="333"/>
      <c r="K49" s="332"/>
      <c r="M49" s="331"/>
      <c r="P49" s="333"/>
      <c r="Q49" s="332"/>
      <c r="S49" s="331"/>
      <c r="V49" s="333"/>
      <c r="W49" s="332"/>
      <c r="X49" s="332"/>
      <c r="Y49" s="331"/>
      <c r="AB49" s="333"/>
      <c r="AC49" s="332"/>
      <c r="AD49" s="332"/>
      <c r="AE49" s="331"/>
      <c r="AH49" s="333"/>
      <c r="AI49" s="332"/>
      <c r="AJ49" s="332"/>
      <c r="AK49" s="331"/>
      <c r="AN49" s="333"/>
      <c r="AO49" s="332"/>
      <c r="AP49" s="332"/>
      <c r="AQ49" s="331"/>
      <c r="AR49" s="388"/>
    </row>
    <row r="50" s="299" customFormat="1" ht="15.95" customHeight="1" spans="1:44">
      <c r="A50" s="334">
        <v>5</v>
      </c>
      <c r="B50" s="338" t="s">
        <v>817</v>
      </c>
      <c r="C50" s="335" t="s">
        <v>809</v>
      </c>
      <c r="D50" s="339">
        <v>0.005</v>
      </c>
      <c r="E50" s="340">
        <f t="shared" si="4"/>
        <v>132597.91</v>
      </c>
      <c r="F50" s="335" t="s">
        <v>818</v>
      </c>
      <c r="G50" s="335"/>
      <c r="H50" s="335"/>
      <c r="J50" s="333"/>
      <c r="K50" s="332"/>
      <c r="M50" s="331"/>
      <c r="P50" s="333"/>
      <c r="Q50" s="332"/>
      <c r="S50" s="331"/>
      <c r="V50" s="333"/>
      <c r="W50" s="332"/>
      <c r="X50" s="332"/>
      <c r="Y50" s="331"/>
      <c r="AB50" s="333"/>
      <c r="AC50" s="332"/>
      <c r="AD50" s="332"/>
      <c r="AE50" s="331"/>
      <c r="AH50" s="333"/>
      <c r="AI50" s="332"/>
      <c r="AJ50" s="332"/>
      <c r="AK50" s="331"/>
      <c r="AN50" s="333"/>
      <c r="AO50" s="332"/>
      <c r="AP50" s="332"/>
      <c r="AQ50" s="331"/>
      <c r="AR50" s="388"/>
    </row>
    <row r="51" s="299" customFormat="1" ht="15.95" customHeight="1" spans="1:44">
      <c r="A51" s="334">
        <v>6</v>
      </c>
      <c r="B51" s="338" t="s">
        <v>819</v>
      </c>
      <c r="C51" s="335" t="s">
        <v>820</v>
      </c>
      <c r="D51" s="339">
        <v>0.0013</v>
      </c>
      <c r="E51" s="340">
        <f t="shared" si="4"/>
        <v>34475.46</v>
      </c>
      <c r="F51" s="335" t="s">
        <v>821</v>
      </c>
      <c r="G51" s="335"/>
      <c r="H51" s="335"/>
      <c r="J51" s="333"/>
      <c r="K51" s="332"/>
      <c r="M51" s="331"/>
      <c r="P51" s="333"/>
      <c r="Q51" s="332"/>
      <c r="S51" s="331"/>
      <c r="V51" s="333"/>
      <c r="W51" s="332"/>
      <c r="X51" s="332"/>
      <c r="Y51" s="331"/>
      <c r="AB51" s="333"/>
      <c r="AC51" s="332"/>
      <c r="AD51" s="332"/>
      <c r="AE51" s="331"/>
      <c r="AH51" s="333"/>
      <c r="AI51" s="332"/>
      <c r="AJ51" s="332"/>
      <c r="AK51" s="331"/>
      <c r="AN51" s="333"/>
      <c r="AO51" s="332"/>
      <c r="AP51" s="332"/>
      <c r="AQ51" s="331"/>
      <c r="AR51" s="388"/>
    </row>
    <row r="52" s="299" customFormat="1" ht="15.95" customHeight="1" spans="1:44">
      <c r="A52" s="341">
        <v>7</v>
      </c>
      <c r="B52" s="342" t="s">
        <v>822</v>
      </c>
      <c r="C52" s="342" t="s">
        <v>820</v>
      </c>
      <c r="D52" s="343">
        <v>0.002</v>
      </c>
      <c r="E52" s="340">
        <f t="shared" si="4"/>
        <v>53039.17</v>
      </c>
      <c r="F52" s="335"/>
      <c r="G52" s="335"/>
      <c r="H52" s="335"/>
      <c r="J52" s="333"/>
      <c r="K52" s="332"/>
      <c r="M52" s="331"/>
      <c r="P52" s="333"/>
      <c r="Q52" s="332"/>
      <c r="S52" s="331"/>
      <c r="V52" s="333"/>
      <c r="W52" s="332"/>
      <c r="X52" s="332"/>
      <c r="Y52" s="331"/>
      <c r="AB52" s="333"/>
      <c r="AC52" s="332"/>
      <c r="AD52" s="332"/>
      <c r="AE52" s="331"/>
      <c r="AH52" s="333"/>
      <c r="AI52" s="332"/>
      <c r="AJ52" s="332"/>
      <c r="AK52" s="331"/>
      <c r="AN52" s="333"/>
      <c r="AO52" s="332"/>
      <c r="AP52" s="332"/>
      <c r="AQ52" s="331"/>
      <c r="AR52" s="388"/>
    </row>
    <row r="53" s="299" customFormat="1" ht="15.95" customHeight="1" spans="1:44">
      <c r="A53" s="341"/>
      <c r="B53" s="342"/>
      <c r="C53" s="342"/>
      <c r="D53" s="343">
        <f>SUM(D46:D52)</f>
        <v>0.0757</v>
      </c>
      <c r="E53" s="340"/>
      <c r="F53" s="335"/>
      <c r="G53" s="335"/>
      <c r="H53" s="335"/>
      <c r="J53" s="333"/>
      <c r="K53" s="332"/>
      <c r="M53" s="331"/>
      <c r="P53" s="333"/>
      <c r="Q53" s="332"/>
      <c r="S53" s="331"/>
      <c r="V53" s="333"/>
      <c r="W53" s="332"/>
      <c r="X53" s="332"/>
      <c r="Y53" s="331"/>
      <c r="AB53" s="333"/>
      <c r="AC53" s="332"/>
      <c r="AD53" s="332"/>
      <c r="AE53" s="331"/>
      <c r="AH53" s="333"/>
      <c r="AI53" s="332"/>
      <c r="AJ53" s="332"/>
      <c r="AK53" s="331"/>
      <c r="AN53" s="333"/>
      <c r="AO53" s="332"/>
      <c r="AP53" s="332"/>
      <c r="AQ53" s="331"/>
      <c r="AR53" s="388"/>
    </row>
    <row r="54" s="299" customFormat="1" ht="15.95" customHeight="1" spans="1:44">
      <c r="A54" s="334">
        <v>11</v>
      </c>
      <c r="B54" s="335" t="s">
        <v>823</v>
      </c>
      <c r="C54" s="335" t="s">
        <v>824</v>
      </c>
      <c r="D54" s="336" t="s">
        <v>825</v>
      </c>
      <c r="E54" s="340"/>
      <c r="F54" s="335"/>
      <c r="G54" s="335"/>
      <c r="H54" s="335"/>
      <c r="J54" s="333"/>
      <c r="K54" s="332"/>
      <c r="M54" s="331"/>
      <c r="P54" s="333"/>
      <c r="Q54" s="332"/>
      <c r="S54" s="331"/>
      <c r="V54" s="333"/>
      <c r="W54" s="332"/>
      <c r="X54" s="332"/>
      <c r="Y54" s="331"/>
      <c r="AB54" s="333"/>
      <c r="AC54" s="332"/>
      <c r="AD54" s="332"/>
      <c r="AE54" s="331"/>
      <c r="AH54" s="333"/>
      <c r="AI54" s="332"/>
      <c r="AJ54" s="332"/>
      <c r="AK54" s="331"/>
      <c r="AN54" s="333"/>
      <c r="AO54" s="332"/>
      <c r="AP54" s="332"/>
      <c r="AQ54" s="331"/>
      <c r="AR54" s="388"/>
    </row>
    <row r="55" s="299" customFormat="1" ht="15.95" customHeight="1" spans="1:44">
      <c r="A55" s="334">
        <v>12</v>
      </c>
      <c r="B55" s="335" t="s">
        <v>826</v>
      </c>
      <c r="C55" s="335" t="s">
        <v>824</v>
      </c>
      <c r="D55" s="336" t="s">
        <v>827</v>
      </c>
      <c r="E55" s="340"/>
      <c r="F55" s="335"/>
      <c r="G55" s="335"/>
      <c r="H55" s="335"/>
      <c r="J55" s="333"/>
      <c r="K55" s="332"/>
      <c r="M55" s="331"/>
      <c r="P55" s="333"/>
      <c r="Q55" s="332"/>
      <c r="S55" s="331"/>
      <c r="V55" s="333"/>
      <c r="W55" s="332"/>
      <c r="X55" s="332"/>
      <c r="Y55" s="331"/>
      <c r="AB55" s="333"/>
      <c r="AC55" s="332"/>
      <c r="AD55" s="332"/>
      <c r="AE55" s="331"/>
      <c r="AH55" s="333"/>
      <c r="AI55" s="332"/>
      <c r="AJ55" s="332"/>
      <c r="AK55" s="331"/>
      <c r="AN55" s="333"/>
      <c r="AO55" s="332"/>
      <c r="AP55" s="332"/>
      <c r="AQ55" s="331"/>
      <c r="AR55" s="388"/>
    </row>
    <row r="56" s="299" customFormat="1" ht="15.95" customHeight="1" spans="1:44">
      <c r="A56" s="334"/>
      <c r="B56" s="335"/>
      <c r="C56" s="335"/>
      <c r="D56" s="336" t="s">
        <v>828</v>
      </c>
      <c r="E56" s="340"/>
      <c r="F56" s="335"/>
      <c r="G56" s="335"/>
      <c r="H56" s="335"/>
      <c r="J56" s="333"/>
      <c r="K56" s="332"/>
      <c r="M56" s="331"/>
      <c r="P56" s="333"/>
      <c r="Q56" s="332"/>
      <c r="S56" s="331"/>
      <c r="V56" s="333"/>
      <c r="W56" s="332"/>
      <c r="X56" s="332"/>
      <c r="Y56" s="331"/>
      <c r="AB56" s="333"/>
      <c r="AC56" s="332"/>
      <c r="AD56" s="332"/>
      <c r="AE56" s="331"/>
      <c r="AH56" s="333"/>
      <c r="AI56" s="332"/>
      <c r="AJ56" s="332"/>
      <c r="AK56" s="331"/>
      <c r="AN56" s="333"/>
      <c r="AO56" s="332"/>
      <c r="AP56" s="332"/>
      <c r="AQ56" s="331"/>
      <c r="AR56" s="388"/>
    </row>
    <row r="57" s="299" customFormat="1" ht="15.95" customHeight="1" spans="1:44">
      <c r="A57" s="335" t="s">
        <v>324</v>
      </c>
      <c r="B57" s="335"/>
      <c r="C57" s="335"/>
      <c r="D57" s="344"/>
      <c r="E57" s="340">
        <f>SUM(E46:E55)</f>
        <v>2007532.42</v>
      </c>
      <c r="F57" s="335"/>
      <c r="G57" s="335"/>
      <c r="H57" s="335"/>
      <c r="J57" s="333"/>
      <c r="K57" s="332"/>
      <c r="M57" s="331"/>
      <c r="P57" s="333"/>
      <c r="Q57" s="332"/>
      <c r="S57" s="331"/>
      <c r="V57" s="333"/>
      <c r="W57" s="332"/>
      <c r="X57" s="332"/>
      <c r="Y57" s="331"/>
      <c r="AB57" s="333"/>
      <c r="AC57" s="332"/>
      <c r="AD57" s="332"/>
      <c r="AE57" s="331"/>
      <c r="AH57" s="333"/>
      <c r="AI57" s="332"/>
      <c r="AJ57" s="332"/>
      <c r="AK57" s="331"/>
      <c r="AN57" s="333"/>
      <c r="AO57" s="332"/>
      <c r="AP57" s="332"/>
      <c r="AQ57" s="331"/>
      <c r="AR57" s="388"/>
    </row>
    <row r="58" s="300" customFormat="1" ht="15.95" customHeight="1" spans="1:44">
      <c r="A58" s="345"/>
      <c r="D58" s="346"/>
      <c r="E58" s="347"/>
      <c r="G58" s="345"/>
      <c r="J58" s="346"/>
      <c r="K58" s="347"/>
      <c r="M58" s="345"/>
      <c r="P58" s="346"/>
      <c r="Q58" s="347"/>
      <c r="S58" s="345"/>
      <c r="V58" s="346"/>
      <c r="W58" s="347"/>
      <c r="X58" s="347"/>
      <c r="Y58" s="368"/>
      <c r="Z58" s="369"/>
      <c r="AA58" s="369"/>
      <c r="AB58" s="370"/>
      <c r="AC58" s="371"/>
      <c r="AD58" s="347"/>
      <c r="AE58" s="372"/>
      <c r="AF58" s="373"/>
      <c r="AG58" s="373"/>
      <c r="AH58" s="379"/>
      <c r="AI58" s="380"/>
      <c r="AJ58" s="347"/>
      <c r="AK58" s="372"/>
      <c r="AL58" s="373"/>
      <c r="AM58" s="373"/>
      <c r="AN58" s="379"/>
      <c r="AO58" s="380"/>
      <c r="AP58" s="389"/>
      <c r="AQ58" s="345"/>
      <c r="AR58" s="390"/>
    </row>
    <row r="59" s="300" customFormat="1" ht="12" spans="1:44">
      <c r="A59" s="345"/>
      <c r="D59" s="346"/>
      <c r="E59" s="347"/>
      <c r="G59" s="345"/>
      <c r="J59" s="346"/>
      <c r="K59" s="347"/>
      <c r="M59" s="345"/>
      <c r="P59" s="346"/>
      <c r="Q59" s="347"/>
      <c r="S59" s="345"/>
      <c r="V59" s="346"/>
      <c r="W59" s="347"/>
      <c r="X59" s="347"/>
      <c r="Y59" s="368"/>
      <c r="Z59" s="369"/>
      <c r="AA59" s="369"/>
      <c r="AB59" s="370"/>
      <c r="AC59" s="371"/>
      <c r="AD59" s="347"/>
      <c r="AE59" s="372"/>
      <c r="AF59" s="373"/>
      <c r="AG59" s="373"/>
      <c r="AH59" s="379"/>
      <c r="AI59" s="380"/>
      <c r="AJ59" s="347"/>
      <c r="AK59" s="372"/>
      <c r="AL59" s="373"/>
      <c r="AM59" s="373"/>
      <c r="AN59" s="379"/>
      <c r="AO59" s="380"/>
      <c r="AP59" s="389"/>
      <c r="AQ59" s="345"/>
      <c r="AR59" s="390"/>
    </row>
    <row r="60" s="300" customFormat="1" ht="12" spans="1:44">
      <c r="A60" s="345"/>
      <c r="D60" s="346"/>
      <c r="E60" s="347"/>
      <c r="G60" s="345"/>
      <c r="J60" s="346"/>
      <c r="K60" s="347"/>
      <c r="M60" s="345"/>
      <c r="P60" s="346"/>
      <c r="Q60" s="347"/>
      <c r="S60" s="345"/>
      <c r="V60" s="346"/>
      <c r="W60" s="347"/>
      <c r="X60" s="347"/>
      <c r="Y60" s="368"/>
      <c r="Z60" s="369"/>
      <c r="AA60" s="369"/>
      <c r="AB60" s="370"/>
      <c r="AC60" s="371"/>
      <c r="AD60" s="347"/>
      <c r="AE60" s="372"/>
      <c r="AF60" s="373"/>
      <c r="AG60" s="373"/>
      <c r="AH60" s="379"/>
      <c r="AI60" s="380"/>
      <c r="AJ60" s="347"/>
      <c r="AK60" s="372"/>
      <c r="AL60" s="373"/>
      <c r="AM60" s="373"/>
      <c r="AN60" s="379"/>
      <c r="AO60" s="380"/>
      <c r="AP60" s="389"/>
      <c r="AQ60" s="345"/>
      <c r="AR60" s="390"/>
    </row>
  </sheetData>
  <mergeCells count="32">
    <mergeCell ref="A1:E1"/>
    <mergeCell ref="G1:K1"/>
    <mergeCell ref="M1:Q1"/>
    <mergeCell ref="S1:W1"/>
    <mergeCell ref="Y1:AC1"/>
    <mergeCell ref="AE1:AI1"/>
    <mergeCell ref="AK1:AO1"/>
    <mergeCell ref="F45:H45"/>
    <mergeCell ref="F46:H46"/>
    <mergeCell ref="F47:H47"/>
    <mergeCell ref="F48:H48"/>
    <mergeCell ref="F49:H49"/>
    <mergeCell ref="F50:H50"/>
    <mergeCell ref="F51:H51"/>
    <mergeCell ref="F52:H52"/>
    <mergeCell ref="F54:H54"/>
    <mergeCell ref="F55:H55"/>
    <mergeCell ref="A57:B57"/>
    <mergeCell ref="F57:H57"/>
    <mergeCell ref="D20:D23"/>
    <mergeCell ref="E20:E23"/>
    <mergeCell ref="J20:J23"/>
    <mergeCell ref="P20:P23"/>
    <mergeCell ref="Q20:Q23"/>
    <mergeCell ref="V20:V23"/>
    <mergeCell ref="W20:W23"/>
    <mergeCell ref="AB20:AB23"/>
    <mergeCell ref="AC20:AC23"/>
    <mergeCell ref="AH20:AH23"/>
    <mergeCell ref="AI20:AI23"/>
    <mergeCell ref="AN20:AN23"/>
    <mergeCell ref="AO20:AO23"/>
  </mergeCells>
  <pageMargins left="0.78740157480315" right="0.78740157480315" top="0.984251968503937" bottom="0.78740157480315" header="0.590551181102362" footer="0.590551181102362"/>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6"/>
  <sheetViews>
    <sheetView workbookViewId="0">
      <selection activeCell="F7" sqref="F7"/>
    </sheetView>
  </sheetViews>
  <sheetFormatPr defaultColWidth="9" defaultRowHeight="15" outlineLevelCol="5"/>
  <cols>
    <col min="1" max="1" width="6.875" style="709" customWidth="1"/>
    <col min="2" max="2" width="37.625" style="709" customWidth="1"/>
    <col min="3" max="3" width="13.375" style="709" customWidth="1"/>
    <col min="4" max="4" width="14.75" style="710" customWidth="1"/>
    <col min="5" max="5" width="16.125" style="710" customWidth="1"/>
    <col min="6" max="6" width="14.75" style="711" customWidth="1"/>
    <col min="7" max="16384" width="9" style="711"/>
  </cols>
  <sheetData>
    <row r="1" ht="37.5" customHeight="1" spans="1:6">
      <c r="A1" s="712" t="s">
        <v>350</v>
      </c>
      <c r="B1" s="712"/>
      <c r="C1" s="712"/>
      <c r="D1" s="712"/>
      <c r="E1" s="712"/>
      <c r="F1" s="712"/>
    </row>
    <row r="2" s="707" customFormat="1" ht="18" customHeight="1" spans="1:6">
      <c r="A2" s="713" t="s">
        <v>351</v>
      </c>
      <c r="B2" s="713" t="s">
        <v>352</v>
      </c>
      <c r="C2" s="713" t="s">
        <v>353</v>
      </c>
      <c r="D2" s="713" t="s">
        <v>354</v>
      </c>
      <c r="E2" s="713" t="s">
        <v>355</v>
      </c>
      <c r="F2" s="714" t="s">
        <v>356</v>
      </c>
    </row>
    <row r="3" s="707" customFormat="1" ht="18" customHeight="1" spans="1:6">
      <c r="A3" s="715">
        <v>1</v>
      </c>
      <c r="B3" s="715" t="s">
        <v>357</v>
      </c>
      <c r="C3" s="715" t="s">
        <v>358</v>
      </c>
      <c r="D3" s="715" t="s">
        <v>359</v>
      </c>
      <c r="E3" s="715">
        <v>13904560177</v>
      </c>
      <c r="F3" s="716"/>
    </row>
    <row r="4" s="707" customFormat="1" ht="18" customHeight="1" spans="1:6">
      <c r="A4" s="715"/>
      <c r="B4" s="715"/>
      <c r="C4" s="715"/>
      <c r="D4" s="717"/>
      <c r="E4" s="717"/>
      <c r="F4" s="716"/>
    </row>
    <row r="5" s="707" customFormat="1" ht="18" customHeight="1" spans="1:6">
      <c r="A5" s="715"/>
      <c r="B5" s="715"/>
      <c r="C5" s="715"/>
      <c r="D5" s="717"/>
      <c r="E5" s="718"/>
      <c r="F5" s="716"/>
    </row>
    <row r="6" s="707" customFormat="1" ht="18" customHeight="1" spans="1:6">
      <c r="A6" s="715"/>
      <c r="B6" s="715"/>
      <c r="C6" s="715"/>
      <c r="D6" s="717"/>
      <c r="E6" s="717"/>
      <c r="F6" s="716"/>
    </row>
    <row r="7" s="707" customFormat="1" ht="18" customHeight="1" spans="1:6">
      <c r="A7" s="715"/>
      <c r="B7" s="715"/>
      <c r="C7" s="715"/>
      <c r="D7" s="719"/>
      <c r="E7" s="719"/>
      <c r="F7" s="720"/>
    </row>
    <row r="8" s="707" customFormat="1" ht="18" customHeight="1" spans="1:6">
      <c r="A8" s="715"/>
      <c r="B8" s="715"/>
      <c r="C8" s="715"/>
      <c r="D8" s="719"/>
      <c r="E8" s="719"/>
      <c r="F8" s="716"/>
    </row>
    <row r="9" s="707" customFormat="1" ht="18" customHeight="1" spans="1:6">
      <c r="A9" s="715"/>
      <c r="B9" s="715"/>
      <c r="C9" s="715"/>
      <c r="D9" s="719"/>
      <c r="E9" s="719"/>
      <c r="F9" s="716"/>
    </row>
    <row r="10" s="707" customFormat="1" ht="18" customHeight="1" spans="1:6">
      <c r="A10" s="715"/>
      <c r="B10" s="721"/>
      <c r="C10" s="722"/>
      <c r="D10" s="719"/>
      <c r="E10" s="719"/>
      <c r="F10" s="716"/>
    </row>
    <row r="11" s="707" customFormat="1" ht="18" customHeight="1" spans="1:6">
      <c r="A11" s="715"/>
      <c r="B11" s="715"/>
      <c r="C11" s="722"/>
      <c r="D11" s="719"/>
      <c r="E11" s="719"/>
      <c r="F11" s="716"/>
    </row>
    <row r="12" s="707" customFormat="1" ht="18" customHeight="1" spans="1:6">
      <c r="A12" s="715"/>
      <c r="B12" s="715"/>
      <c r="C12" s="715"/>
      <c r="D12" s="719"/>
      <c r="E12" s="719"/>
      <c r="F12" s="716"/>
    </row>
    <row r="13" s="707" customFormat="1" ht="18" customHeight="1" spans="1:6">
      <c r="A13" s="715"/>
      <c r="B13" s="723"/>
      <c r="C13" s="715"/>
      <c r="D13" s="719"/>
      <c r="E13" s="719"/>
      <c r="F13" s="716"/>
    </row>
    <row r="14" s="707" customFormat="1" ht="18" customHeight="1" spans="1:6">
      <c r="A14" s="715"/>
      <c r="B14" s="715"/>
      <c r="C14" s="715"/>
      <c r="D14" s="719"/>
      <c r="E14" s="719"/>
      <c r="F14" s="716"/>
    </row>
    <row r="15" s="707" customFormat="1" ht="18" customHeight="1" spans="1:6">
      <c r="A15" s="715"/>
      <c r="B15" s="715"/>
      <c r="C15" s="715"/>
      <c r="D15" s="719"/>
      <c r="E15" s="719"/>
      <c r="F15" s="716"/>
    </row>
    <row r="16" s="707" customFormat="1" ht="18" customHeight="1" spans="1:6">
      <c r="A16" s="715"/>
      <c r="B16" s="715"/>
      <c r="C16" s="715"/>
      <c r="D16" s="719"/>
      <c r="E16" s="719"/>
      <c r="F16" s="716"/>
    </row>
    <row r="17" s="707" customFormat="1" ht="18" customHeight="1" spans="1:6">
      <c r="A17" s="715"/>
      <c r="B17" s="715"/>
      <c r="C17" s="715"/>
      <c r="D17" s="719"/>
      <c r="E17" s="719"/>
      <c r="F17" s="716"/>
    </row>
    <row r="18" s="707" customFormat="1" ht="18" customHeight="1" spans="1:6">
      <c r="A18" s="724"/>
      <c r="B18" s="724"/>
      <c r="C18" s="724"/>
      <c r="D18" s="725"/>
      <c r="E18" s="725"/>
      <c r="F18" s="716"/>
    </row>
    <row r="19" s="707" customFormat="1" ht="18" customHeight="1" spans="1:6">
      <c r="A19" s="715"/>
      <c r="B19" s="715"/>
      <c r="C19" s="715"/>
      <c r="D19" s="719"/>
      <c r="E19" s="719"/>
      <c r="F19" s="716"/>
    </row>
    <row r="20" s="707" customFormat="1" ht="18" customHeight="1" spans="1:6">
      <c r="A20" s="715"/>
      <c r="B20" s="715"/>
      <c r="C20" s="715"/>
      <c r="D20" s="719"/>
      <c r="E20" s="719"/>
      <c r="F20" s="716"/>
    </row>
    <row r="21" s="707" customFormat="1" ht="18" customHeight="1" spans="1:6">
      <c r="A21" s="715"/>
      <c r="B21" s="715"/>
      <c r="C21" s="715"/>
      <c r="D21" s="719"/>
      <c r="E21" s="719"/>
      <c r="F21" s="716"/>
    </row>
    <row r="22" s="707" customFormat="1" ht="18" customHeight="1" spans="1:6">
      <c r="A22" s="724"/>
      <c r="B22" s="724"/>
      <c r="C22" s="724"/>
      <c r="D22" s="725"/>
      <c r="E22" s="725"/>
      <c r="F22" s="716"/>
    </row>
    <row r="23" s="707" customFormat="1" ht="18" customHeight="1" spans="1:6">
      <c r="A23" s="715"/>
      <c r="B23" s="715"/>
      <c r="C23" s="715"/>
      <c r="D23" s="719"/>
      <c r="E23" s="719"/>
      <c r="F23" s="716"/>
    </row>
    <row r="24" s="707" customFormat="1" ht="18" customHeight="1" spans="1:6">
      <c r="A24" s="715"/>
      <c r="B24" s="715"/>
      <c r="C24" s="715"/>
      <c r="D24" s="719"/>
      <c r="E24" s="719"/>
      <c r="F24" s="716"/>
    </row>
    <row r="25" s="707" customFormat="1" ht="18" customHeight="1" spans="1:6">
      <c r="A25" s="715"/>
      <c r="B25" s="715"/>
      <c r="C25" s="715"/>
      <c r="D25" s="719"/>
      <c r="E25" s="719"/>
      <c r="F25" s="716"/>
    </row>
    <row r="26" s="707" customFormat="1" ht="18" customHeight="1" spans="1:6">
      <c r="A26" s="715"/>
      <c r="B26" s="715"/>
      <c r="C26" s="715"/>
      <c r="D26" s="719"/>
      <c r="E26" s="719"/>
      <c r="F26" s="716"/>
    </row>
    <row r="27" s="707" customFormat="1" ht="18" customHeight="1" spans="1:6">
      <c r="A27" s="724"/>
      <c r="B27" s="724"/>
      <c r="C27" s="724"/>
      <c r="D27" s="725"/>
      <c r="E27" s="725"/>
      <c r="F27" s="716"/>
    </row>
    <row r="28" s="707" customFormat="1" ht="18" customHeight="1" spans="1:6">
      <c r="A28" s="715"/>
      <c r="B28" s="715"/>
      <c r="C28" s="715"/>
      <c r="D28" s="719"/>
      <c r="E28" s="719"/>
      <c r="F28" s="716"/>
    </row>
    <row r="29" s="707" customFormat="1" ht="18" customHeight="1" spans="1:6">
      <c r="A29" s="715"/>
      <c r="B29" s="715"/>
      <c r="C29" s="715"/>
      <c r="D29" s="719"/>
      <c r="E29" s="719"/>
      <c r="F29" s="716"/>
    </row>
    <row r="30" s="707" customFormat="1" ht="18" customHeight="1" spans="1:6">
      <c r="A30" s="724"/>
      <c r="B30" s="724"/>
      <c r="C30" s="724"/>
      <c r="D30" s="725"/>
      <c r="E30" s="725"/>
      <c r="F30" s="716"/>
    </row>
    <row r="31" s="707" customFormat="1" ht="18" customHeight="1" spans="1:6">
      <c r="A31" s="724"/>
      <c r="B31" s="724"/>
      <c r="C31" s="724"/>
      <c r="D31" s="725"/>
      <c r="E31" s="725"/>
      <c r="F31" s="716"/>
    </row>
    <row r="32" s="707" customFormat="1" ht="18" customHeight="1" spans="1:6">
      <c r="A32" s="715"/>
      <c r="B32" s="715"/>
      <c r="C32" s="715"/>
      <c r="D32" s="719"/>
      <c r="E32" s="719"/>
      <c r="F32" s="716"/>
    </row>
    <row r="33" s="707" customFormat="1" ht="18" customHeight="1" spans="1:6">
      <c r="A33" s="715"/>
      <c r="B33" s="715"/>
      <c r="C33" s="715"/>
      <c r="D33" s="719"/>
      <c r="E33" s="719"/>
      <c r="F33" s="716"/>
    </row>
    <row r="34" s="708" customFormat="1" ht="15.75" customHeight="1" spans="1:6">
      <c r="A34" s="726"/>
      <c r="B34" s="726"/>
      <c r="C34" s="726"/>
      <c r="D34" s="727"/>
      <c r="E34" s="727"/>
      <c r="F34" s="728"/>
    </row>
    <row r="35" s="708" customFormat="1" customHeight="1" spans="1:6">
      <c r="A35" s="729"/>
      <c r="B35" s="729"/>
      <c r="C35" s="729"/>
      <c r="D35" s="730"/>
      <c r="E35" s="730"/>
      <c r="F35" s="730"/>
    </row>
    <row r="36" s="708" customFormat="1" customHeight="1" spans="1:5">
      <c r="A36" s="731"/>
      <c r="B36" s="731"/>
      <c r="C36" s="731"/>
      <c r="D36" s="732"/>
      <c r="E36" s="732"/>
    </row>
    <row r="37" s="708" customFormat="1" customHeight="1" spans="1:5">
      <c r="A37" s="731"/>
      <c r="B37" s="731"/>
      <c r="C37" s="731"/>
      <c r="D37" s="732"/>
      <c r="E37" s="732"/>
    </row>
    <row r="38" s="708" customFormat="1" customHeight="1" spans="1:5">
      <c r="A38" s="731"/>
      <c r="B38" s="731"/>
      <c r="C38" s="731"/>
      <c r="D38" s="732"/>
      <c r="E38" s="732"/>
    </row>
    <row r="39" s="708" customFormat="1" customHeight="1" spans="1:5">
      <c r="A39" s="731"/>
      <c r="B39" s="731"/>
      <c r="C39" s="731"/>
      <c r="D39" s="732"/>
      <c r="E39" s="732"/>
    </row>
    <row r="40" s="708" customFormat="1" customHeight="1" spans="1:5">
      <c r="A40" s="731"/>
      <c r="B40" s="731"/>
      <c r="C40" s="731"/>
      <c r="D40" s="732"/>
      <c r="E40" s="732"/>
    </row>
    <row r="41" s="708" customFormat="1" customHeight="1" spans="1:5">
      <c r="A41" s="731"/>
      <c r="B41" s="731"/>
      <c r="C41" s="731"/>
      <c r="D41" s="732"/>
      <c r="E41" s="732"/>
    </row>
    <row r="42" s="708" customFormat="1" customHeight="1" spans="1:5">
      <c r="A42" s="731"/>
      <c r="B42" s="731"/>
      <c r="C42" s="731"/>
      <c r="D42" s="732"/>
      <c r="E42" s="732"/>
    </row>
    <row r="43" s="708" customFormat="1" customHeight="1" spans="1:5">
      <c r="A43" s="731"/>
      <c r="B43" s="731"/>
      <c r="C43" s="731"/>
      <c r="D43" s="732"/>
      <c r="E43" s="732"/>
    </row>
    <row r="44" s="708" customFormat="1" customHeight="1" spans="1:5">
      <c r="A44" s="731"/>
      <c r="B44" s="731"/>
      <c r="C44" s="731"/>
      <c r="D44" s="732"/>
      <c r="E44" s="732"/>
    </row>
    <row r="45" s="708" customFormat="1" customHeight="1" spans="1:5">
      <c r="A45" s="731"/>
      <c r="B45" s="731"/>
      <c r="C45" s="731"/>
      <c r="D45" s="732"/>
      <c r="E45" s="732"/>
    </row>
    <row r="46" s="708" customFormat="1" customHeight="1" spans="1:5">
      <c r="A46" s="731"/>
      <c r="B46" s="731"/>
      <c r="C46" s="731"/>
      <c r="D46" s="732"/>
      <c r="E46" s="732"/>
    </row>
    <row r="47" s="708" customFormat="1" customHeight="1" spans="1:5">
      <c r="A47" s="731"/>
      <c r="B47" s="731"/>
      <c r="C47" s="731"/>
      <c r="D47" s="732"/>
      <c r="E47" s="732"/>
    </row>
    <row r="48" s="708" customFormat="1" customHeight="1" spans="1:5">
      <c r="A48" s="731"/>
      <c r="B48" s="731"/>
      <c r="C48" s="731"/>
      <c r="D48" s="732"/>
      <c r="E48" s="732"/>
    </row>
    <row r="49" s="708" customFormat="1" customHeight="1" spans="1:5">
      <c r="A49" s="731"/>
      <c r="B49" s="731"/>
      <c r="C49" s="731"/>
      <c r="D49" s="732"/>
      <c r="E49" s="732"/>
    </row>
    <row r="50" s="708" customFormat="1" customHeight="1" spans="1:5">
      <c r="A50" s="731"/>
      <c r="B50" s="731"/>
      <c r="C50" s="731"/>
      <c r="D50" s="732"/>
      <c r="E50" s="732"/>
    </row>
    <row r="51" s="708" customFormat="1" customHeight="1" spans="1:5">
      <c r="A51" s="731"/>
      <c r="B51" s="731"/>
      <c r="C51" s="731"/>
      <c r="D51" s="732"/>
      <c r="E51" s="732"/>
    </row>
    <row r="52" s="708" customFormat="1" customHeight="1" spans="1:5">
      <c r="A52" s="731"/>
      <c r="B52" s="731"/>
      <c r="C52" s="731"/>
      <c r="D52" s="732"/>
      <c r="E52" s="732"/>
    </row>
    <row r="53" s="708" customFormat="1" customHeight="1" spans="1:5">
      <c r="A53" s="731"/>
      <c r="B53" s="731"/>
      <c r="C53" s="731"/>
      <c r="D53" s="732"/>
      <c r="E53" s="732"/>
    </row>
    <row r="54" s="708" customFormat="1" customHeight="1" spans="1:5">
      <c r="A54" s="731"/>
      <c r="B54" s="731"/>
      <c r="C54" s="731"/>
      <c r="D54" s="732"/>
      <c r="E54" s="732"/>
    </row>
    <row r="55" s="708" customFormat="1" customHeight="1" spans="1:5">
      <c r="A55" s="731"/>
      <c r="B55" s="731"/>
      <c r="C55" s="731"/>
      <c r="D55" s="732"/>
      <c r="E55" s="732"/>
    </row>
    <row r="56" s="708" customFormat="1" customHeight="1" spans="1:5">
      <c r="A56" s="731"/>
      <c r="B56" s="731"/>
      <c r="C56" s="731"/>
      <c r="D56" s="732"/>
      <c r="E56" s="732"/>
    </row>
    <row r="57" s="708" customFormat="1" customHeight="1" spans="1:5">
      <c r="A57" s="731"/>
      <c r="B57" s="731"/>
      <c r="C57" s="731"/>
      <c r="D57" s="732"/>
      <c r="E57" s="732"/>
    </row>
    <row r="58" s="708" customFormat="1" customHeight="1" spans="1:5">
      <c r="A58" s="731"/>
      <c r="B58" s="731"/>
      <c r="C58" s="731"/>
      <c r="D58" s="732"/>
      <c r="E58" s="732"/>
    </row>
    <row r="59" s="708" customFormat="1" customHeight="1" spans="1:5">
      <c r="A59" s="731"/>
      <c r="B59" s="731"/>
      <c r="C59" s="731"/>
      <c r="D59" s="732"/>
      <c r="E59" s="732"/>
    </row>
    <row r="60" s="708" customFormat="1" customHeight="1" spans="1:5">
      <c r="A60" s="731"/>
      <c r="B60" s="731"/>
      <c r="C60" s="731"/>
      <c r="D60" s="732"/>
      <c r="E60" s="732"/>
    </row>
    <row r="61" s="708" customFormat="1" customHeight="1" spans="1:5">
      <c r="A61" s="731"/>
      <c r="B61" s="731"/>
      <c r="C61" s="731"/>
      <c r="D61" s="732"/>
      <c r="E61" s="732"/>
    </row>
    <row r="62" s="708" customFormat="1" customHeight="1" spans="1:5">
      <c r="A62" s="731"/>
      <c r="B62" s="731"/>
      <c r="C62" s="731"/>
      <c r="D62" s="732"/>
      <c r="E62" s="732"/>
    </row>
    <row r="63" s="708" customFormat="1" customHeight="1" spans="1:5">
      <c r="A63" s="731"/>
      <c r="B63" s="731"/>
      <c r="C63" s="731"/>
      <c r="D63" s="732"/>
      <c r="E63" s="732"/>
    </row>
    <row r="64" s="708" customFormat="1" customHeight="1" spans="1:5">
      <c r="A64" s="731"/>
      <c r="B64" s="731"/>
      <c r="C64" s="731"/>
      <c r="D64" s="732"/>
      <c r="E64" s="732"/>
    </row>
    <row r="65" s="708" customFormat="1" customHeight="1" spans="1:5">
      <c r="A65" s="731"/>
      <c r="B65" s="731"/>
      <c r="C65" s="731"/>
      <c r="D65" s="732"/>
      <c r="E65" s="732"/>
    </row>
    <row r="66" s="708" customFormat="1" customHeight="1" spans="1:5">
      <c r="A66" s="731"/>
      <c r="B66" s="731"/>
      <c r="C66" s="731"/>
      <c r="D66" s="732"/>
      <c r="E66" s="732"/>
    </row>
    <row r="67" s="708" customFormat="1" customHeight="1" spans="1:5">
      <c r="A67" s="731"/>
      <c r="B67" s="731"/>
      <c r="C67" s="731"/>
      <c r="D67" s="732"/>
      <c r="E67" s="732"/>
    </row>
    <row r="68" s="708" customFormat="1" customHeight="1" spans="1:5">
      <c r="A68" s="731"/>
      <c r="B68" s="731"/>
      <c r="C68" s="731"/>
      <c r="D68" s="732"/>
      <c r="E68" s="732"/>
    </row>
    <row r="69" s="708" customFormat="1" customHeight="1" spans="1:5">
      <c r="A69" s="731"/>
      <c r="B69" s="731"/>
      <c r="C69" s="731"/>
      <c r="D69" s="732"/>
      <c r="E69" s="732"/>
    </row>
    <row r="70" s="708" customFormat="1" customHeight="1" spans="1:5">
      <c r="A70" s="731"/>
      <c r="B70" s="731"/>
      <c r="C70" s="731"/>
      <c r="D70" s="732"/>
      <c r="E70" s="732"/>
    </row>
    <row r="71" s="708" customFormat="1" customHeight="1" spans="1:5">
      <c r="A71" s="731"/>
      <c r="B71" s="731"/>
      <c r="C71" s="731"/>
      <c r="D71" s="732"/>
      <c r="E71" s="732"/>
    </row>
    <row r="72" s="708" customFormat="1" customHeight="1" spans="1:5">
      <c r="A72" s="731"/>
      <c r="B72" s="731"/>
      <c r="C72" s="731"/>
      <c r="D72" s="732"/>
      <c r="E72" s="732"/>
    </row>
    <row r="73" s="708" customFormat="1" customHeight="1" spans="1:5">
      <c r="A73" s="731"/>
      <c r="B73" s="731"/>
      <c r="C73" s="731"/>
      <c r="D73" s="732"/>
      <c r="E73" s="732"/>
    </row>
    <row r="74" s="708" customFormat="1" customHeight="1" spans="1:5">
      <c r="A74" s="731"/>
      <c r="B74" s="731"/>
      <c r="C74" s="731"/>
      <c r="D74" s="732"/>
      <c r="E74" s="732"/>
    </row>
    <row r="75" s="708" customFormat="1" customHeight="1" spans="1:5">
      <c r="A75" s="731"/>
      <c r="B75" s="731"/>
      <c r="C75" s="731"/>
      <c r="D75" s="732"/>
      <c r="E75" s="732"/>
    </row>
    <row r="76" s="708" customFormat="1" customHeight="1" spans="1:5">
      <c r="A76" s="731"/>
      <c r="B76" s="731"/>
      <c r="C76" s="731"/>
      <c r="D76" s="732"/>
      <c r="E76" s="732"/>
    </row>
    <row r="77" s="708" customFormat="1" customHeight="1" spans="1:5">
      <c r="A77" s="731"/>
      <c r="B77" s="731"/>
      <c r="C77" s="731"/>
      <c r="D77" s="732"/>
      <c r="E77" s="732"/>
    </row>
    <row r="78" s="708" customFormat="1" customHeight="1" spans="1:5">
      <c r="A78" s="731"/>
      <c r="B78" s="731"/>
      <c r="C78" s="731"/>
      <c r="D78" s="732"/>
      <c r="E78" s="732"/>
    </row>
    <row r="79" s="708" customFormat="1" customHeight="1" spans="1:5">
      <c r="A79" s="731"/>
      <c r="B79" s="731"/>
      <c r="C79" s="731"/>
      <c r="D79" s="732"/>
      <c r="E79" s="732"/>
    </row>
    <row r="80" s="708" customFormat="1" customHeight="1" spans="1:5">
      <c r="A80" s="731"/>
      <c r="B80" s="731"/>
      <c r="C80" s="731"/>
      <c r="D80" s="732"/>
      <c r="E80" s="732"/>
    </row>
    <row r="81" s="708" customFormat="1" customHeight="1" spans="1:5">
      <c r="A81" s="731"/>
      <c r="B81" s="731"/>
      <c r="C81" s="731"/>
      <c r="D81" s="732"/>
      <c r="E81" s="732"/>
    </row>
    <row r="82" s="708" customFormat="1" customHeight="1" spans="1:5">
      <c r="A82" s="731"/>
      <c r="B82" s="731"/>
      <c r="C82" s="731"/>
      <c r="D82" s="732"/>
      <c r="E82" s="732"/>
    </row>
    <row r="83" s="708" customFormat="1" customHeight="1" spans="1:5">
      <c r="A83" s="731"/>
      <c r="B83" s="731"/>
      <c r="C83" s="731"/>
      <c r="D83" s="732"/>
      <c r="E83" s="732"/>
    </row>
    <row r="84" s="708" customFormat="1" customHeight="1" spans="1:5">
      <c r="A84" s="731"/>
      <c r="B84" s="731"/>
      <c r="C84" s="731"/>
      <c r="D84" s="732"/>
      <c r="E84" s="732"/>
    </row>
    <row r="85" s="708" customFormat="1" customHeight="1" spans="1:5">
      <c r="A85" s="731"/>
      <c r="B85" s="731"/>
      <c r="C85" s="731"/>
      <c r="D85" s="732"/>
      <c r="E85" s="732"/>
    </row>
    <row r="86" s="708" customFormat="1" customHeight="1" spans="1:5">
      <c r="A86" s="731"/>
      <c r="B86" s="731"/>
      <c r="C86" s="731"/>
      <c r="D86" s="732"/>
      <c r="E86" s="732"/>
    </row>
    <row r="87" s="708" customFormat="1" customHeight="1" spans="1:5">
      <c r="A87" s="731"/>
      <c r="B87" s="731"/>
      <c r="C87" s="731"/>
      <c r="D87" s="732"/>
      <c r="E87" s="732"/>
    </row>
    <row r="88" s="708" customFormat="1" customHeight="1" spans="1:5">
      <c r="A88" s="731"/>
      <c r="B88" s="731"/>
      <c r="C88" s="731"/>
      <c r="D88" s="732"/>
      <c r="E88" s="732"/>
    </row>
    <row r="89" s="708" customFormat="1" customHeight="1" spans="1:5">
      <c r="A89" s="731"/>
      <c r="B89" s="731"/>
      <c r="C89" s="731"/>
      <c r="D89" s="732"/>
      <c r="E89" s="732"/>
    </row>
    <row r="90" s="708" customFormat="1" customHeight="1" spans="1:5">
      <c r="A90" s="731"/>
      <c r="B90" s="731"/>
      <c r="C90" s="731"/>
      <c r="D90" s="732"/>
      <c r="E90" s="732"/>
    </row>
    <row r="91" s="708" customFormat="1" customHeight="1" spans="1:5">
      <c r="A91" s="731"/>
      <c r="B91" s="731"/>
      <c r="C91" s="731"/>
      <c r="D91" s="732"/>
      <c r="E91" s="732"/>
    </row>
    <row r="92" s="708" customFormat="1" customHeight="1" spans="1:5">
      <c r="A92" s="731"/>
      <c r="B92" s="731"/>
      <c r="C92" s="731"/>
      <c r="D92" s="732"/>
      <c r="E92" s="732"/>
    </row>
    <row r="93" s="708" customFormat="1" customHeight="1" spans="1:5">
      <c r="A93" s="731"/>
      <c r="B93" s="731"/>
      <c r="C93" s="731"/>
      <c r="D93" s="732"/>
      <c r="E93" s="732"/>
    </row>
    <row r="94" s="708" customFormat="1" customHeight="1" spans="1:5">
      <c r="A94" s="731"/>
      <c r="B94" s="731"/>
      <c r="C94" s="731"/>
      <c r="D94" s="732"/>
      <c r="E94" s="732"/>
    </row>
    <row r="95" s="708" customFormat="1" customHeight="1" spans="1:5">
      <c r="A95" s="731"/>
      <c r="B95" s="731"/>
      <c r="C95" s="731"/>
      <c r="D95" s="732"/>
      <c r="E95" s="732"/>
    </row>
    <row r="96" customHeight="1"/>
  </sheetData>
  <mergeCells count="1">
    <mergeCell ref="A1:F1"/>
  </mergeCells>
  <pageMargins left="0.7" right="0.7" top="0.75" bottom="0.75" header="0.3" footer="0.3"/>
  <pageSetup paperSize="9"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0"/>
  <sheetViews>
    <sheetView tabSelected="1" workbookViewId="0">
      <pane ySplit="3" topLeftCell="A4" activePane="bottomLeft" state="frozen"/>
      <selection/>
      <selection pane="bottomLeft" activeCell="F8" sqref="F8"/>
    </sheetView>
  </sheetViews>
  <sheetFormatPr defaultColWidth="9" defaultRowHeight="15.75" customHeight="1" outlineLevelCol="4"/>
  <cols>
    <col min="1" max="1" width="11.5" style="270" customWidth="1"/>
    <col min="2" max="2" width="11" style="272" customWidth="1"/>
    <col min="3" max="3" width="35.75" style="273" customWidth="1"/>
    <col min="4" max="4" width="8.125" style="274" customWidth="1"/>
    <col min="5" max="5" width="20" style="275" customWidth="1"/>
    <col min="6" max="16384" width="9" style="270"/>
  </cols>
  <sheetData>
    <row r="1" s="268" customFormat="1" ht="29" customHeight="1" spans="1:5">
      <c r="A1" s="276" t="s">
        <v>846</v>
      </c>
      <c r="B1" s="276"/>
      <c r="C1" s="276"/>
      <c r="D1" s="276"/>
      <c r="E1" s="276"/>
    </row>
    <row r="2" s="159" customFormat="1" customHeight="1" spans="1:5">
      <c r="A2" s="170" t="str">
        <f>封面!D7&amp;封面!F7</f>
        <v>产权持有人：黑龙江省机场管理集团有限公司漠河机场分公司</v>
      </c>
      <c r="B2" s="277"/>
      <c r="C2" s="171"/>
      <c r="D2" s="160"/>
      <c r="E2" s="247"/>
    </row>
    <row r="3" s="160" customFormat="1" customHeight="1" spans="1:5">
      <c r="A3" s="172" t="s">
        <v>351</v>
      </c>
      <c r="B3" s="278" t="s">
        <v>847</v>
      </c>
      <c r="C3" s="174" t="s">
        <v>848</v>
      </c>
      <c r="D3" s="173" t="s">
        <v>542</v>
      </c>
      <c r="E3" s="279" t="s">
        <v>543</v>
      </c>
    </row>
    <row r="4" s="269" customFormat="1" customHeight="1" spans="1:5">
      <c r="A4" s="280">
        <v>1</v>
      </c>
      <c r="B4" s="281" t="s">
        <v>849</v>
      </c>
      <c r="C4" s="282" t="s">
        <v>850</v>
      </c>
      <c r="D4" s="219" t="s">
        <v>851</v>
      </c>
      <c r="E4" s="283">
        <v>1</v>
      </c>
    </row>
    <row r="5" s="269" customFormat="1" customHeight="1" spans="1:5">
      <c r="A5" s="280">
        <v>2</v>
      </c>
      <c r="B5" s="281" t="s">
        <v>852</v>
      </c>
      <c r="C5" s="282" t="s">
        <v>853</v>
      </c>
      <c r="D5" s="219" t="s">
        <v>851</v>
      </c>
      <c r="E5" s="283">
        <v>1</v>
      </c>
    </row>
    <row r="6" s="269" customFormat="1" customHeight="1" spans="1:5">
      <c r="A6" s="280">
        <v>3</v>
      </c>
      <c r="B6" s="281" t="s">
        <v>854</v>
      </c>
      <c r="C6" s="282" t="s">
        <v>853</v>
      </c>
      <c r="D6" s="219" t="s">
        <v>851</v>
      </c>
      <c r="E6" s="283">
        <v>1</v>
      </c>
    </row>
    <row r="7" s="269" customFormat="1" customHeight="1" spans="1:5">
      <c r="A7" s="280">
        <v>4</v>
      </c>
      <c r="B7" s="281" t="s">
        <v>855</v>
      </c>
      <c r="C7" s="282" t="s">
        <v>853</v>
      </c>
      <c r="D7" s="219" t="s">
        <v>851</v>
      </c>
      <c r="E7" s="283">
        <v>1</v>
      </c>
    </row>
    <row r="8" s="269" customFormat="1" customHeight="1" spans="1:5">
      <c r="A8" s="280">
        <v>5</v>
      </c>
      <c r="B8" s="281" t="s">
        <v>856</v>
      </c>
      <c r="C8" s="282" t="s">
        <v>853</v>
      </c>
      <c r="D8" s="219" t="s">
        <v>851</v>
      </c>
      <c r="E8" s="283">
        <v>1</v>
      </c>
    </row>
    <row r="9" s="269" customFormat="1" customHeight="1" spans="1:5">
      <c r="A9" s="280">
        <v>6</v>
      </c>
      <c r="B9" s="281" t="s">
        <v>857</v>
      </c>
      <c r="C9" s="282" t="s">
        <v>853</v>
      </c>
      <c r="D9" s="219" t="s">
        <v>851</v>
      </c>
      <c r="E9" s="283">
        <v>1</v>
      </c>
    </row>
    <row r="10" s="269" customFormat="1" customHeight="1" spans="1:5">
      <c r="A10" s="280">
        <v>7</v>
      </c>
      <c r="B10" s="281" t="s">
        <v>858</v>
      </c>
      <c r="C10" s="282" t="s">
        <v>853</v>
      </c>
      <c r="D10" s="219" t="s">
        <v>851</v>
      </c>
      <c r="E10" s="283">
        <v>1</v>
      </c>
    </row>
    <row r="11" s="269" customFormat="1" customHeight="1" spans="1:5">
      <c r="A11" s="280">
        <v>8</v>
      </c>
      <c r="B11" s="281" t="s">
        <v>859</v>
      </c>
      <c r="C11" s="282" t="s">
        <v>853</v>
      </c>
      <c r="D11" s="219" t="s">
        <v>851</v>
      </c>
      <c r="E11" s="283">
        <v>1</v>
      </c>
    </row>
    <row r="12" s="269" customFormat="1" customHeight="1" spans="1:5">
      <c r="A12" s="280">
        <v>9</v>
      </c>
      <c r="B12" s="281" t="s">
        <v>860</v>
      </c>
      <c r="C12" s="282" t="s">
        <v>853</v>
      </c>
      <c r="D12" s="219" t="s">
        <v>851</v>
      </c>
      <c r="E12" s="283">
        <v>1</v>
      </c>
    </row>
    <row r="13" s="269" customFormat="1" customHeight="1" spans="1:5">
      <c r="A13" s="280">
        <v>10</v>
      </c>
      <c r="B13" s="281" t="s">
        <v>861</v>
      </c>
      <c r="C13" s="282" t="s">
        <v>853</v>
      </c>
      <c r="D13" s="219" t="s">
        <v>851</v>
      </c>
      <c r="E13" s="283">
        <v>1</v>
      </c>
    </row>
    <row r="14" s="269" customFormat="1" customHeight="1" spans="1:5">
      <c r="A14" s="280">
        <v>11</v>
      </c>
      <c r="B14" s="281" t="s">
        <v>862</v>
      </c>
      <c r="C14" s="282" t="s">
        <v>853</v>
      </c>
      <c r="D14" s="219" t="s">
        <v>851</v>
      </c>
      <c r="E14" s="283">
        <v>1</v>
      </c>
    </row>
    <row r="15" s="269" customFormat="1" customHeight="1" spans="1:5">
      <c r="A15" s="280">
        <v>12</v>
      </c>
      <c r="B15" s="281" t="s">
        <v>863</v>
      </c>
      <c r="C15" s="282" t="s">
        <v>864</v>
      </c>
      <c r="D15" s="219" t="s">
        <v>851</v>
      </c>
      <c r="E15" s="283">
        <v>1</v>
      </c>
    </row>
    <row r="16" s="269" customFormat="1" customHeight="1" spans="1:5">
      <c r="A16" s="280">
        <v>13</v>
      </c>
      <c r="B16" s="281" t="s">
        <v>865</v>
      </c>
      <c r="C16" s="282" t="s">
        <v>866</v>
      </c>
      <c r="D16" s="219" t="s">
        <v>851</v>
      </c>
      <c r="E16" s="283">
        <v>1</v>
      </c>
    </row>
    <row r="17" s="269" customFormat="1" customHeight="1" spans="1:5">
      <c r="A17" s="280">
        <v>14</v>
      </c>
      <c r="B17" s="281" t="s">
        <v>867</v>
      </c>
      <c r="C17" s="282" t="s">
        <v>866</v>
      </c>
      <c r="D17" s="219" t="s">
        <v>851</v>
      </c>
      <c r="E17" s="283">
        <v>1</v>
      </c>
    </row>
    <row r="18" s="269" customFormat="1" customHeight="1" spans="1:5">
      <c r="A18" s="280">
        <v>15</v>
      </c>
      <c r="B18" s="281" t="s">
        <v>868</v>
      </c>
      <c r="C18" s="282" t="s">
        <v>866</v>
      </c>
      <c r="D18" s="219" t="s">
        <v>851</v>
      </c>
      <c r="E18" s="283">
        <v>1</v>
      </c>
    </row>
    <row r="19" s="269" customFormat="1" customHeight="1" spans="1:5">
      <c r="A19" s="280">
        <v>16</v>
      </c>
      <c r="B19" s="281" t="s">
        <v>869</v>
      </c>
      <c r="C19" s="283" t="s">
        <v>870</v>
      </c>
      <c r="D19" s="219" t="s">
        <v>851</v>
      </c>
      <c r="E19" s="283">
        <v>1</v>
      </c>
    </row>
    <row r="20" s="269" customFormat="1" customHeight="1" spans="1:5">
      <c r="A20" s="280">
        <v>17</v>
      </c>
      <c r="B20" s="281" t="s">
        <v>871</v>
      </c>
      <c r="C20" s="282" t="s">
        <v>872</v>
      </c>
      <c r="D20" s="219" t="s">
        <v>851</v>
      </c>
      <c r="E20" s="283">
        <v>1</v>
      </c>
    </row>
    <row r="21" s="269" customFormat="1" customHeight="1" spans="1:5">
      <c r="A21" s="280">
        <v>18</v>
      </c>
      <c r="B21" s="281" t="s">
        <v>873</v>
      </c>
      <c r="C21" s="282" t="s">
        <v>874</v>
      </c>
      <c r="D21" s="219" t="s">
        <v>851</v>
      </c>
      <c r="E21" s="283">
        <v>1</v>
      </c>
    </row>
    <row r="22" s="269" customFormat="1" customHeight="1" spans="1:5">
      <c r="A22" s="280">
        <v>19</v>
      </c>
      <c r="B22" s="281" t="s">
        <v>875</v>
      </c>
      <c r="C22" s="282" t="s">
        <v>874</v>
      </c>
      <c r="D22" s="219" t="s">
        <v>851</v>
      </c>
      <c r="E22" s="283">
        <v>1</v>
      </c>
    </row>
    <row r="23" s="269" customFormat="1" customHeight="1" spans="1:5">
      <c r="A23" s="280">
        <v>20</v>
      </c>
      <c r="B23" s="281" t="s">
        <v>876</v>
      </c>
      <c r="C23" s="282" t="s">
        <v>874</v>
      </c>
      <c r="D23" s="219" t="s">
        <v>851</v>
      </c>
      <c r="E23" s="283">
        <v>1</v>
      </c>
    </row>
    <row r="24" s="269" customFormat="1" customHeight="1" spans="1:5">
      <c r="A24" s="280">
        <v>21</v>
      </c>
      <c r="B24" s="281" t="s">
        <v>877</v>
      </c>
      <c r="C24" s="282" t="s">
        <v>878</v>
      </c>
      <c r="D24" s="219" t="s">
        <v>851</v>
      </c>
      <c r="E24" s="283">
        <v>1</v>
      </c>
    </row>
    <row r="25" s="269" customFormat="1" customHeight="1" spans="1:5">
      <c r="A25" s="280">
        <v>22</v>
      </c>
      <c r="B25" s="281" t="s">
        <v>879</v>
      </c>
      <c r="C25" s="282" t="s">
        <v>880</v>
      </c>
      <c r="D25" s="219" t="s">
        <v>851</v>
      </c>
      <c r="E25" s="283">
        <v>1</v>
      </c>
    </row>
    <row r="26" s="269" customFormat="1" customHeight="1" spans="1:5">
      <c r="A26" s="280">
        <v>23</v>
      </c>
      <c r="B26" s="281" t="s">
        <v>881</v>
      </c>
      <c r="C26" s="282" t="s">
        <v>880</v>
      </c>
      <c r="D26" s="219" t="s">
        <v>851</v>
      </c>
      <c r="E26" s="283">
        <v>1</v>
      </c>
    </row>
    <row r="27" s="269" customFormat="1" customHeight="1" spans="1:5">
      <c r="A27" s="280">
        <v>24</v>
      </c>
      <c r="B27" s="281" t="s">
        <v>882</v>
      </c>
      <c r="C27" s="282" t="s">
        <v>880</v>
      </c>
      <c r="D27" s="219" t="s">
        <v>851</v>
      </c>
      <c r="E27" s="283">
        <v>1</v>
      </c>
    </row>
    <row r="28" s="269" customFormat="1" customHeight="1" spans="1:5">
      <c r="A28" s="280">
        <v>25</v>
      </c>
      <c r="B28" s="281" t="s">
        <v>883</v>
      </c>
      <c r="C28" s="282" t="s">
        <v>880</v>
      </c>
      <c r="D28" s="219" t="s">
        <v>851</v>
      </c>
      <c r="E28" s="283">
        <v>1</v>
      </c>
    </row>
    <row r="29" s="269" customFormat="1" customHeight="1" spans="1:5">
      <c r="A29" s="280">
        <v>26</v>
      </c>
      <c r="B29" s="281" t="s">
        <v>884</v>
      </c>
      <c r="C29" s="282" t="s">
        <v>880</v>
      </c>
      <c r="D29" s="219" t="s">
        <v>851</v>
      </c>
      <c r="E29" s="283">
        <v>1</v>
      </c>
    </row>
    <row r="30" s="269" customFormat="1" customHeight="1" spans="1:5">
      <c r="A30" s="280">
        <v>27</v>
      </c>
      <c r="B30" s="281" t="s">
        <v>885</v>
      </c>
      <c r="C30" s="282" t="s">
        <v>880</v>
      </c>
      <c r="D30" s="219" t="s">
        <v>851</v>
      </c>
      <c r="E30" s="283">
        <v>1</v>
      </c>
    </row>
    <row r="31" s="269" customFormat="1" customHeight="1" spans="1:5">
      <c r="A31" s="280">
        <v>28</v>
      </c>
      <c r="B31" s="281" t="s">
        <v>886</v>
      </c>
      <c r="C31" s="282" t="s">
        <v>880</v>
      </c>
      <c r="D31" s="219" t="s">
        <v>851</v>
      </c>
      <c r="E31" s="283">
        <v>1</v>
      </c>
    </row>
    <row r="32" s="269" customFormat="1" customHeight="1" spans="1:5">
      <c r="A32" s="280">
        <v>29</v>
      </c>
      <c r="B32" s="281" t="s">
        <v>887</v>
      </c>
      <c r="C32" s="282" t="s">
        <v>888</v>
      </c>
      <c r="D32" s="219" t="s">
        <v>851</v>
      </c>
      <c r="E32" s="283">
        <v>1</v>
      </c>
    </row>
    <row r="33" s="269" customFormat="1" customHeight="1" spans="1:5">
      <c r="A33" s="280">
        <v>30</v>
      </c>
      <c r="B33" s="281" t="s">
        <v>889</v>
      </c>
      <c r="C33" s="282" t="s">
        <v>888</v>
      </c>
      <c r="D33" s="219" t="s">
        <v>851</v>
      </c>
      <c r="E33" s="283">
        <v>1</v>
      </c>
    </row>
    <row r="34" s="269" customFormat="1" customHeight="1" spans="1:5">
      <c r="A34" s="280">
        <v>31</v>
      </c>
      <c r="B34" s="281" t="s">
        <v>890</v>
      </c>
      <c r="C34" s="282" t="s">
        <v>891</v>
      </c>
      <c r="D34" s="219" t="s">
        <v>851</v>
      </c>
      <c r="E34" s="283">
        <v>2</v>
      </c>
    </row>
    <row r="35" s="269" customFormat="1" customHeight="1" spans="1:5">
      <c r="A35" s="280">
        <v>32</v>
      </c>
      <c r="B35" s="281" t="s">
        <v>892</v>
      </c>
      <c r="C35" s="284" t="s">
        <v>893</v>
      </c>
      <c r="D35" s="219" t="s">
        <v>851</v>
      </c>
      <c r="E35" s="283">
        <v>1</v>
      </c>
    </row>
    <row r="36" s="269" customFormat="1" customHeight="1" spans="1:5">
      <c r="A36" s="280">
        <v>33</v>
      </c>
      <c r="B36" s="281" t="s">
        <v>894</v>
      </c>
      <c r="C36" s="284" t="s">
        <v>895</v>
      </c>
      <c r="D36" s="219" t="s">
        <v>851</v>
      </c>
      <c r="E36" s="283">
        <v>1</v>
      </c>
    </row>
    <row r="37" s="269" customFormat="1" customHeight="1" spans="1:5">
      <c r="A37" s="280">
        <v>34</v>
      </c>
      <c r="B37" s="281" t="s">
        <v>896</v>
      </c>
      <c r="C37" s="284" t="s">
        <v>897</v>
      </c>
      <c r="D37" s="219" t="s">
        <v>851</v>
      </c>
      <c r="E37" s="283">
        <v>1</v>
      </c>
    </row>
    <row r="38" s="269" customFormat="1" customHeight="1" spans="1:5">
      <c r="A38" s="280">
        <v>35</v>
      </c>
      <c r="B38" s="281" t="s">
        <v>898</v>
      </c>
      <c r="C38" s="284" t="s">
        <v>899</v>
      </c>
      <c r="D38" s="219" t="s">
        <v>851</v>
      </c>
      <c r="E38" s="283">
        <v>1</v>
      </c>
    </row>
    <row r="39" s="269" customFormat="1" customHeight="1" spans="1:5">
      <c r="A39" s="280">
        <v>36</v>
      </c>
      <c r="B39" s="281" t="s">
        <v>900</v>
      </c>
      <c r="C39" s="284" t="s">
        <v>866</v>
      </c>
      <c r="D39" s="219" t="s">
        <v>851</v>
      </c>
      <c r="E39" s="283">
        <v>1</v>
      </c>
    </row>
    <row r="40" s="269" customFormat="1" customHeight="1" spans="1:5">
      <c r="A40" s="280">
        <v>37</v>
      </c>
      <c r="B40" s="281" t="s">
        <v>901</v>
      </c>
      <c r="C40" s="284" t="s">
        <v>866</v>
      </c>
      <c r="D40" s="219" t="s">
        <v>851</v>
      </c>
      <c r="E40" s="283">
        <v>1</v>
      </c>
    </row>
    <row r="41" s="269" customFormat="1" customHeight="1" spans="1:5">
      <c r="A41" s="280">
        <v>38</v>
      </c>
      <c r="B41" s="281" t="s">
        <v>902</v>
      </c>
      <c r="C41" s="282" t="s">
        <v>903</v>
      </c>
      <c r="D41" s="219" t="s">
        <v>851</v>
      </c>
      <c r="E41" s="283">
        <v>1</v>
      </c>
    </row>
    <row r="42" s="269" customFormat="1" customHeight="1" spans="1:5">
      <c r="A42" s="280">
        <v>39</v>
      </c>
      <c r="B42" s="281" t="s">
        <v>904</v>
      </c>
      <c r="C42" s="282" t="s">
        <v>905</v>
      </c>
      <c r="D42" s="219" t="s">
        <v>851</v>
      </c>
      <c r="E42" s="283">
        <v>1</v>
      </c>
    </row>
    <row r="43" s="269" customFormat="1" customHeight="1" spans="1:5">
      <c r="A43" s="280">
        <v>40</v>
      </c>
      <c r="B43" s="281" t="s">
        <v>906</v>
      </c>
      <c r="C43" s="282" t="s">
        <v>907</v>
      </c>
      <c r="D43" s="219" t="s">
        <v>851</v>
      </c>
      <c r="E43" s="283">
        <v>1</v>
      </c>
    </row>
    <row r="44" s="269" customFormat="1" customHeight="1" spans="1:5">
      <c r="A44" s="280">
        <v>41</v>
      </c>
      <c r="B44" s="281" t="s">
        <v>908</v>
      </c>
      <c r="C44" s="282" t="s">
        <v>866</v>
      </c>
      <c r="D44" s="219" t="s">
        <v>851</v>
      </c>
      <c r="E44" s="283">
        <v>1</v>
      </c>
    </row>
    <row r="45" s="269" customFormat="1" customHeight="1" spans="1:5">
      <c r="A45" s="280">
        <v>42</v>
      </c>
      <c r="B45" s="281" t="s">
        <v>909</v>
      </c>
      <c r="C45" s="282" t="s">
        <v>866</v>
      </c>
      <c r="D45" s="219" t="s">
        <v>851</v>
      </c>
      <c r="E45" s="283">
        <v>1</v>
      </c>
    </row>
    <row r="46" s="269" customFormat="1" customHeight="1" spans="1:5">
      <c r="A46" s="280">
        <v>43</v>
      </c>
      <c r="B46" s="281" t="s">
        <v>910</v>
      </c>
      <c r="C46" s="282" t="s">
        <v>911</v>
      </c>
      <c r="D46" s="219" t="s">
        <v>851</v>
      </c>
      <c r="E46" s="283">
        <v>1</v>
      </c>
    </row>
    <row r="47" s="269" customFormat="1" customHeight="1" spans="1:5">
      <c r="A47" s="280">
        <v>44</v>
      </c>
      <c r="B47" s="281" t="s">
        <v>912</v>
      </c>
      <c r="C47" s="282" t="s">
        <v>913</v>
      </c>
      <c r="D47" s="219" t="s">
        <v>851</v>
      </c>
      <c r="E47" s="283">
        <v>1</v>
      </c>
    </row>
    <row r="48" s="269" customFormat="1" customHeight="1" spans="1:5">
      <c r="A48" s="280">
        <v>45</v>
      </c>
      <c r="B48" s="281" t="s">
        <v>914</v>
      </c>
      <c r="C48" s="282" t="s">
        <v>915</v>
      </c>
      <c r="D48" s="219" t="s">
        <v>851</v>
      </c>
      <c r="E48" s="283">
        <v>1</v>
      </c>
    </row>
    <row r="49" s="269" customFormat="1" customHeight="1" spans="1:5">
      <c r="A49" s="280">
        <v>46</v>
      </c>
      <c r="B49" s="285" t="s">
        <v>916</v>
      </c>
      <c r="C49" s="282" t="s">
        <v>917</v>
      </c>
      <c r="D49" s="219" t="s">
        <v>918</v>
      </c>
      <c r="E49" s="286">
        <v>1</v>
      </c>
    </row>
    <row r="50" s="269" customFormat="1" customHeight="1" spans="1:5">
      <c r="A50" s="280">
        <v>47</v>
      </c>
      <c r="B50" s="285" t="s">
        <v>919</v>
      </c>
      <c r="C50" s="282" t="s">
        <v>920</v>
      </c>
      <c r="D50" s="219" t="s">
        <v>918</v>
      </c>
      <c r="E50" s="286">
        <v>1</v>
      </c>
    </row>
    <row r="51" s="269" customFormat="1" customHeight="1" spans="1:5">
      <c r="A51" s="280">
        <v>48</v>
      </c>
      <c r="B51" s="285" t="s">
        <v>921</v>
      </c>
      <c r="C51" s="282" t="s">
        <v>922</v>
      </c>
      <c r="D51" s="219" t="s">
        <v>923</v>
      </c>
      <c r="E51" s="286">
        <v>1</v>
      </c>
    </row>
    <row r="52" s="269" customFormat="1" customHeight="1" spans="1:5">
      <c r="A52" s="280">
        <v>49</v>
      </c>
      <c r="B52" s="285" t="s">
        <v>924</v>
      </c>
      <c r="C52" s="282" t="s">
        <v>925</v>
      </c>
      <c r="D52" s="219" t="s">
        <v>923</v>
      </c>
      <c r="E52" s="286">
        <v>1</v>
      </c>
    </row>
    <row r="53" s="269" customFormat="1" customHeight="1" spans="1:5">
      <c r="A53" s="280">
        <v>50</v>
      </c>
      <c r="B53" s="285" t="s">
        <v>926</v>
      </c>
      <c r="C53" s="282" t="s">
        <v>925</v>
      </c>
      <c r="D53" s="219" t="s">
        <v>923</v>
      </c>
      <c r="E53" s="286">
        <v>1</v>
      </c>
    </row>
    <row r="54" s="269" customFormat="1" customHeight="1" spans="1:5">
      <c r="A54" s="280">
        <v>51</v>
      </c>
      <c r="B54" s="285" t="s">
        <v>927</v>
      </c>
      <c r="C54" s="282" t="s">
        <v>928</v>
      </c>
      <c r="D54" s="219" t="s">
        <v>851</v>
      </c>
      <c r="E54" s="286">
        <v>2</v>
      </c>
    </row>
    <row r="55" s="269" customFormat="1" customHeight="1" spans="1:5">
      <c r="A55" s="280">
        <v>52</v>
      </c>
      <c r="B55" s="285" t="s">
        <v>929</v>
      </c>
      <c r="C55" s="282" t="s">
        <v>930</v>
      </c>
      <c r="D55" s="219" t="s">
        <v>923</v>
      </c>
      <c r="E55" s="286">
        <v>52</v>
      </c>
    </row>
    <row r="56" s="269" customFormat="1" customHeight="1" spans="1:5">
      <c r="A56" s="280">
        <v>53</v>
      </c>
      <c r="B56" s="285" t="s">
        <v>931</v>
      </c>
      <c r="C56" s="282" t="s">
        <v>932</v>
      </c>
      <c r="D56" s="219" t="s">
        <v>933</v>
      </c>
      <c r="E56" s="286">
        <v>1</v>
      </c>
    </row>
    <row r="57" s="269" customFormat="1" customHeight="1" spans="1:5">
      <c r="A57" s="280">
        <v>54</v>
      </c>
      <c r="B57" s="285" t="s">
        <v>934</v>
      </c>
      <c r="C57" s="282" t="s">
        <v>935</v>
      </c>
      <c r="D57" s="219" t="s">
        <v>918</v>
      </c>
      <c r="E57" s="286">
        <v>1</v>
      </c>
    </row>
    <row r="58" s="269" customFormat="1" customHeight="1" spans="1:5">
      <c r="A58" s="280">
        <v>55</v>
      </c>
      <c r="B58" s="285" t="s">
        <v>936</v>
      </c>
      <c r="C58" s="282" t="s">
        <v>937</v>
      </c>
      <c r="D58" s="219" t="s">
        <v>923</v>
      </c>
      <c r="E58" s="286">
        <v>2</v>
      </c>
    </row>
    <row r="59" s="269" customFormat="1" customHeight="1" spans="1:5">
      <c r="A59" s="280">
        <v>56</v>
      </c>
      <c r="B59" s="285" t="s">
        <v>938</v>
      </c>
      <c r="C59" s="282" t="s">
        <v>939</v>
      </c>
      <c r="D59" s="219" t="s">
        <v>918</v>
      </c>
      <c r="E59" s="287">
        <v>1</v>
      </c>
    </row>
    <row r="60" s="269" customFormat="1" customHeight="1" spans="1:5">
      <c r="A60" s="280">
        <v>57</v>
      </c>
      <c r="B60" s="285" t="s">
        <v>940</v>
      </c>
      <c r="C60" s="282" t="s">
        <v>941</v>
      </c>
      <c r="D60" s="219" t="s">
        <v>918</v>
      </c>
      <c r="E60" s="287">
        <v>1</v>
      </c>
    </row>
    <row r="61" s="269" customFormat="1" customHeight="1" spans="1:5">
      <c r="A61" s="280">
        <v>58</v>
      </c>
      <c r="B61" s="285" t="s">
        <v>942</v>
      </c>
      <c r="C61" s="282" t="s">
        <v>943</v>
      </c>
      <c r="D61" s="219" t="s">
        <v>918</v>
      </c>
      <c r="E61" s="287">
        <v>1</v>
      </c>
    </row>
    <row r="62" s="269" customFormat="1" customHeight="1" spans="1:5">
      <c r="A62" s="280">
        <v>59</v>
      </c>
      <c r="B62" s="285" t="s">
        <v>944</v>
      </c>
      <c r="C62" s="282" t="s">
        <v>945</v>
      </c>
      <c r="D62" s="219" t="s">
        <v>923</v>
      </c>
      <c r="E62" s="287">
        <v>1</v>
      </c>
    </row>
    <row r="63" s="269" customFormat="1" customHeight="1" spans="1:5">
      <c r="A63" s="280">
        <v>60</v>
      </c>
      <c r="B63" s="285" t="s">
        <v>946</v>
      </c>
      <c r="C63" s="282" t="s">
        <v>947</v>
      </c>
      <c r="D63" s="219" t="s">
        <v>923</v>
      </c>
      <c r="E63" s="287">
        <v>1</v>
      </c>
    </row>
    <row r="64" s="269" customFormat="1" customHeight="1" spans="1:5">
      <c r="A64" s="280">
        <v>61</v>
      </c>
      <c r="B64" s="1012" t="s">
        <v>948</v>
      </c>
      <c r="C64" s="282" t="s">
        <v>949</v>
      </c>
      <c r="D64" s="219" t="s">
        <v>918</v>
      </c>
      <c r="E64" s="287">
        <v>1</v>
      </c>
    </row>
    <row r="65" s="159" customFormat="1" customHeight="1" spans="1:5">
      <c r="A65" s="288" t="s">
        <v>950</v>
      </c>
      <c r="B65" s="289"/>
      <c r="C65" s="290"/>
      <c r="D65" s="280"/>
      <c r="E65" s="291"/>
    </row>
    <row r="66" s="270" customFormat="1" customHeight="1" spans="1:5">
      <c r="A66" s="292"/>
      <c r="B66" s="293"/>
      <c r="C66" s="294"/>
      <c r="D66" s="269"/>
      <c r="E66" s="295"/>
    </row>
    <row r="67" s="270" customFormat="1" customHeight="1" spans="1:5">
      <c r="A67" s="292"/>
      <c r="B67" s="293"/>
      <c r="C67" s="294"/>
      <c r="D67" s="269"/>
      <c r="E67" s="295"/>
    </row>
    <row r="68" s="270" customFormat="1" customHeight="1" spans="1:5">
      <c r="A68" s="292"/>
      <c r="B68" s="293"/>
      <c r="C68" s="294"/>
      <c r="D68" s="269"/>
      <c r="E68" s="296"/>
    </row>
    <row r="69" s="270" customFormat="1" customHeight="1" spans="1:5">
      <c r="A69" s="292"/>
      <c r="B69" s="293"/>
      <c r="C69" s="294"/>
      <c r="D69" s="269"/>
      <c r="E69" s="295"/>
    </row>
    <row r="70" s="270" customFormat="1" customHeight="1" spans="1:5">
      <c r="A70" s="292"/>
      <c r="B70" s="293"/>
      <c r="C70" s="294"/>
      <c r="D70" s="269"/>
      <c r="E70" s="295"/>
    </row>
    <row r="71" s="270" customFormat="1" customHeight="1" spans="1:5">
      <c r="A71" s="292"/>
      <c r="B71" s="293"/>
      <c r="C71" s="294"/>
      <c r="D71" s="269"/>
      <c r="E71" s="295"/>
    </row>
    <row r="72" s="270" customFormat="1" customHeight="1" spans="2:5">
      <c r="B72" s="272"/>
      <c r="C72" s="273"/>
      <c r="D72" s="274"/>
      <c r="E72" s="275"/>
    </row>
    <row r="73" s="270" customFormat="1" customHeight="1" spans="2:5">
      <c r="B73" s="272"/>
      <c r="C73" s="273"/>
      <c r="D73" s="274"/>
      <c r="E73" s="275"/>
    </row>
    <row r="74" s="270" customFormat="1" customHeight="1" spans="2:5">
      <c r="B74" s="272"/>
      <c r="C74" s="273"/>
      <c r="D74" s="274"/>
      <c r="E74" s="275"/>
    </row>
    <row r="75" s="270" customFormat="1" customHeight="1" spans="2:5">
      <c r="B75" s="272"/>
      <c r="C75" s="273"/>
      <c r="D75" s="274"/>
      <c r="E75" s="275"/>
    </row>
    <row r="76" s="270" customFormat="1" customHeight="1" spans="2:5">
      <c r="B76" s="272"/>
      <c r="C76" s="273"/>
      <c r="D76" s="274"/>
      <c r="E76" s="275"/>
    </row>
    <row r="77" s="270" customFormat="1" customHeight="1" spans="2:5">
      <c r="B77" s="272"/>
      <c r="C77" s="273"/>
      <c r="D77" s="274"/>
      <c r="E77" s="275"/>
    </row>
    <row r="78" s="271" customFormat="1" customHeight="1" spans="1:5">
      <c r="A78" s="270"/>
      <c r="B78" s="272"/>
      <c r="C78" s="273"/>
      <c r="D78" s="274"/>
      <c r="E78" s="275"/>
    </row>
    <row r="79" s="271" customFormat="1" customHeight="1" spans="1:5">
      <c r="A79" s="270"/>
      <c r="B79" s="272"/>
      <c r="C79" s="273"/>
      <c r="D79" s="274"/>
      <c r="E79" s="275"/>
    </row>
    <row r="80" s="271" customFormat="1" customHeight="1" spans="1:5">
      <c r="A80" s="270"/>
      <c r="B80" s="272"/>
      <c r="C80" s="273"/>
      <c r="D80" s="274"/>
      <c r="E80" s="275"/>
    </row>
    <row r="81" s="271" customFormat="1" customHeight="1" spans="1:5">
      <c r="A81" s="270"/>
      <c r="B81" s="272"/>
      <c r="C81" s="273"/>
      <c r="D81" s="274"/>
      <c r="E81" s="275"/>
    </row>
    <row r="82" s="271" customFormat="1" customHeight="1" spans="1:5">
      <c r="A82" s="270"/>
      <c r="B82" s="272"/>
      <c r="C82" s="273"/>
      <c r="D82" s="274"/>
      <c r="E82" s="275"/>
    </row>
    <row r="83" s="271" customFormat="1" customHeight="1" spans="1:5">
      <c r="A83" s="270"/>
      <c r="B83" s="272"/>
      <c r="C83" s="273"/>
      <c r="D83" s="274"/>
      <c r="E83" s="275"/>
    </row>
    <row r="84" s="271" customFormat="1" customHeight="1" spans="1:5">
      <c r="A84" s="270"/>
      <c r="B84" s="272"/>
      <c r="C84" s="273"/>
      <c r="D84" s="274"/>
      <c r="E84" s="275"/>
    </row>
    <row r="85" s="271" customFormat="1" customHeight="1" spans="1:5">
      <c r="A85" s="270"/>
      <c r="B85" s="272"/>
      <c r="C85" s="273"/>
      <c r="D85" s="274"/>
      <c r="E85" s="275"/>
    </row>
    <row r="86" s="271" customFormat="1" customHeight="1" spans="1:5">
      <c r="A86" s="270"/>
      <c r="B86" s="272"/>
      <c r="C86" s="273"/>
      <c r="D86" s="274"/>
      <c r="E86" s="275"/>
    </row>
    <row r="87" s="271" customFormat="1" customHeight="1" spans="1:5">
      <c r="A87" s="270"/>
      <c r="B87" s="272"/>
      <c r="C87" s="273"/>
      <c r="D87" s="274"/>
      <c r="E87" s="275"/>
    </row>
    <row r="88" s="271" customFormat="1" customHeight="1" spans="1:5">
      <c r="A88" s="270"/>
      <c r="B88" s="272"/>
      <c r="C88" s="273"/>
      <c r="D88" s="274"/>
      <c r="E88" s="275"/>
    </row>
    <row r="89" s="271" customFormat="1" customHeight="1" spans="1:5">
      <c r="A89" s="270"/>
      <c r="B89" s="272"/>
      <c r="C89" s="273"/>
      <c r="D89" s="274"/>
      <c r="E89" s="275"/>
    </row>
    <row r="90" s="271" customFormat="1" customHeight="1" spans="1:5">
      <c r="A90" s="270"/>
      <c r="B90" s="272"/>
      <c r="C90" s="273"/>
      <c r="D90" s="274"/>
      <c r="E90" s="275"/>
    </row>
    <row r="91" s="271" customFormat="1" customHeight="1" spans="1:5">
      <c r="A91" s="270"/>
      <c r="B91" s="272"/>
      <c r="C91" s="273"/>
      <c r="D91" s="274"/>
      <c r="E91" s="275"/>
    </row>
    <row r="92" s="271" customFormat="1" customHeight="1" spans="1:5">
      <c r="A92" s="270"/>
      <c r="B92" s="272"/>
      <c r="C92" s="273"/>
      <c r="D92" s="274"/>
      <c r="E92" s="275"/>
    </row>
    <row r="93" s="271" customFormat="1" customHeight="1" spans="1:5">
      <c r="A93" s="270"/>
      <c r="B93" s="272"/>
      <c r="C93" s="273"/>
      <c r="D93" s="274"/>
      <c r="E93" s="275"/>
    </row>
    <row r="94" s="271" customFormat="1" customHeight="1" spans="1:5">
      <c r="A94" s="270"/>
      <c r="B94" s="272"/>
      <c r="C94" s="273"/>
      <c r="D94" s="274"/>
      <c r="E94" s="275"/>
    </row>
    <row r="95" s="271" customFormat="1" customHeight="1" spans="1:5">
      <c r="A95" s="270"/>
      <c r="B95" s="272"/>
      <c r="C95" s="273"/>
      <c r="D95" s="274"/>
      <c r="E95" s="275"/>
    </row>
    <row r="96" s="271" customFormat="1" customHeight="1" spans="1:5">
      <c r="A96" s="270"/>
      <c r="B96" s="272"/>
      <c r="C96" s="273"/>
      <c r="D96" s="274"/>
      <c r="E96" s="275"/>
    </row>
    <row r="97" s="271" customFormat="1" customHeight="1" spans="1:5">
      <c r="A97" s="270"/>
      <c r="B97" s="272"/>
      <c r="C97" s="273"/>
      <c r="D97" s="274"/>
      <c r="E97" s="275"/>
    </row>
    <row r="98" s="271" customFormat="1" customHeight="1" spans="1:5">
      <c r="A98" s="270"/>
      <c r="B98" s="272"/>
      <c r="C98" s="273"/>
      <c r="D98" s="274"/>
      <c r="E98" s="275"/>
    </row>
    <row r="99" s="271" customFormat="1" customHeight="1" spans="1:5">
      <c r="A99" s="270"/>
      <c r="B99" s="272"/>
      <c r="C99" s="273"/>
      <c r="D99" s="274"/>
      <c r="E99" s="275"/>
    </row>
    <row r="100" s="271" customFormat="1" customHeight="1" spans="1:5">
      <c r="A100" s="270"/>
      <c r="B100" s="272"/>
      <c r="C100" s="273"/>
      <c r="D100" s="274"/>
      <c r="E100" s="275"/>
    </row>
    <row r="101" s="271" customFormat="1" customHeight="1" spans="1:5">
      <c r="A101" s="270"/>
      <c r="B101" s="272"/>
      <c r="C101" s="273"/>
      <c r="D101" s="274"/>
      <c r="E101" s="275"/>
    </row>
    <row r="102" s="271" customFormat="1" customHeight="1" spans="1:5">
      <c r="A102" s="270"/>
      <c r="B102" s="272"/>
      <c r="C102" s="273"/>
      <c r="D102" s="274"/>
      <c r="E102" s="275"/>
    </row>
    <row r="103" s="271" customFormat="1" customHeight="1" spans="1:5">
      <c r="A103" s="270"/>
      <c r="B103" s="272"/>
      <c r="C103" s="273"/>
      <c r="D103" s="274"/>
      <c r="E103" s="275"/>
    </row>
    <row r="104" s="271" customFormat="1" customHeight="1" spans="1:5">
      <c r="A104" s="270"/>
      <c r="B104" s="272"/>
      <c r="C104" s="273"/>
      <c r="D104" s="274"/>
      <c r="E104" s="275"/>
    </row>
    <row r="105" s="271" customFormat="1" customHeight="1" spans="1:5">
      <c r="A105" s="270"/>
      <c r="B105" s="272"/>
      <c r="C105" s="273"/>
      <c r="D105" s="274"/>
      <c r="E105" s="275"/>
    </row>
    <row r="106" s="271" customFormat="1" customHeight="1" spans="1:5">
      <c r="A106" s="270"/>
      <c r="B106" s="272"/>
      <c r="C106" s="273"/>
      <c r="D106" s="274"/>
      <c r="E106" s="275"/>
    </row>
    <row r="107" s="271" customFormat="1" customHeight="1" spans="1:5">
      <c r="A107" s="270"/>
      <c r="B107" s="272"/>
      <c r="C107" s="273"/>
      <c r="D107" s="274"/>
      <c r="E107" s="275"/>
    </row>
    <row r="108" s="271" customFormat="1" customHeight="1" spans="1:5">
      <c r="A108" s="270"/>
      <c r="B108" s="272"/>
      <c r="C108" s="273"/>
      <c r="D108" s="274"/>
      <c r="E108" s="275"/>
    </row>
    <row r="109" s="271" customFormat="1" customHeight="1" spans="1:5">
      <c r="A109" s="270"/>
      <c r="B109" s="272"/>
      <c r="C109" s="273"/>
      <c r="D109" s="274"/>
      <c r="E109" s="275"/>
    </row>
    <row r="110" s="271" customFormat="1" customHeight="1" spans="1:5">
      <c r="A110" s="270"/>
      <c r="B110" s="272"/>
      <c r="C110" s="273"/>
      <c r="D110" s="274"/>
      <c r="E110" s="275"/>
    </row>
    <row r="111" s="271" customFormat="1" customHeight="1" spans="1:5">
      <c r="A111" s="270"/>
      <c r="B111" s="272"/>
      <c r="C111" s="273"/>
      <c r="D111" s="274"/>
      <c r="E111" s="275"/>
    </row>
    <row r="112" s="271" customFormat="1" customHeight="1" spans="1:5">
      <c r="A112" s="270"/>
      <c r="B112" s="272"/>
      <c r="C112" s="273"/>
      <c r="D112" s="274"/>
      <c r="E112" s="275"/>
    </row>
    <row r="113" s="271" customFormat="1" customHeight="1" spans="1:5">
      <c r="A113" s="270"/>
      <c r="B113" s="272"/>
      <c r="C113" s="273"/>
      <c r="D113" s="274"/>
      <c r="E113" s="275"/>
    </row>
    <row r="114" s="271" customFormat="1" customHeight="1" spans="1:5">
      <c r="A114" s="270"/>
      <c r="B114" s="272"/>
      <c r="C114" s="273"/>
      <c r="D114" s="274"/>
      <c r="E114" s="275"/>
    </row>
    <row r="115" s="271" customFormat="1" customHeight="1" spans="1:5">
      <c r="A115" s="270"/>
      <c r="B115" s="272"/>
      <c r="C115" s="273"/>
      <c r="D115" s="274"/>
      <c r="E115" s="275"/>
    </row>
    <row r="116" s="271" customFormat="1" customHeight="1" spans="1:5">
      <c r="A116" s="270"/>
      <c r="B116" s="272"/>
      <c r="C116" s="273"/>
      <c r="D116" s="274"/>
      <c r="E116" s="275"/>
    </row>
    <row r="117" s="271" customFormat="1" customHeight="1" spans="1:5">
      <c r="A117" s="270"/>
      <c r="B117" s="272"/>
      <c r="C117" s="273"/>
      <c r="D117" s="274"/>
      <c r="E117" s="275"/>
    </row>
    <row r="118" s="271" customFormat="1" customHeight="1" spans="1:5">
      <c r="A118" s="270"/>
      <c r="B118" s="272"/>
      <c r="C118" s="273"/>
      <c r="D118" s="274"/>
      <c r="E118" s="275"/>
    </row>
    <row r="119" s="271" customFormat="1" customHeight="1" spans="1:5">
      <c r="A119" s="270"/>
      <c r="B119" s="272"/>
      <c r="C119" s="273"/>
      <c r="D119" s="274"/>
      <c r="E119" s="275"/>
    </row>
    <row r="120" s="271" customFormat="1" customHeight="1" spans="1:5">
      <c r="A120" s="270"/>
      <c r="B120" s="272"/>
      <c r="C120" s="273"/>
      <c r="D120" s="274"/>
      <c r="E120" s="275"/>
    </row>
    <row r="121" s="271" customFormat="1" customHeight="1" spans="1:5">
      <c r="A121" s="270"/>
      <c r="B121" s="272"/>
      <c r="C121" s="273"/>
      <c r="D121" s="274"/>
      <c r="E121" s="275"/>
    </row>
    <row r="122" s="271" customFormat="1" customHeight="1" spans="1:5">
      <c r="A122" s="270"/>
      <c r="B122" s="272"/>
      <c r="C122" s="273"/>
      <c r="D122" s="274"/>
      <c r="E122" s="275"/>
    </row>
    <row r="123" s="271" customFormat="1" customHeight="1" spans="1:5">
      <c r="A123" s="270"/>
      <c r="B123" s="272"/>
      <c r="C123" s="273"/>
      <c r="D123" s="274"/>
      <c r="E123" s="275"/>
    </row>
    <row r="124" s="271" customFormat="1" customHeight="1" spans="1:5">
      <c r="A124" s="270"/>
      <c r="B124" s="272"/>
      <c r="C124" s="273"/>
      <c r="D124" s="274"/>
      <c r="E124" s="275"/>
    </row>
    <row r="125" s="271" customFormat="1" customHeight="1" spans="1:5">
      <c r="A125" s="270"/>
      <c r="B125" s="272"/>
      <c r="C125" s="273"/>
      <c r="D125" s="274"/>
      <c r="E125" s="275"/>
    </row>
    <row r="131" s="270" customFormat="1" customHeight="1" spans="2:5">
      <c r="B131" s="272"/>
      <c r="C131" s="273"/>
      <c r="D131" s="274"/>
      <c r="E131" s="275"/>
    </row>
    <row r="132" s="270" customFormat="1" customHeight="1" spans="2:5">
      <c r="B132" s="272"/>
      <c r="C132" s="273"/>
      <c r="D132" s="274"/>
      <c r="E132" s="275"/>
    </row>
    <row r="133" s="270" customFormat="1" customHeight="1" spans="2:5">
      <c r="B133" s="272"/>
      <c r="C133" s="273"/>
      <c r="D133" s="274"/>
      <c r="E133" s="275"/>
    </row>
    <row r="134" s="270" customFormat="1" customHeight="1" spans="2:5">
      <c r="B134" s="272"/>
      <c r="C134" s="273"/>
      <c r="D134" s="274"/>
      <c r="E134" s="275"/>
    </row>
    <row r="135" s="270" customFormat="1" customHeight="1" spans="2:5">
      <c r="B135" s="272"/>
      <c r="C135" s="273"/>
      <c r="D135" s="274"/>
      <c r="E135" s="275"/>
    </row>
    <row r="136" s="270" customFormat="1" customHeight="1" spans="2:5">
      <c r="B136" s="272"/>
      <c r="C136" s="273"/>
      <c r="D136" s="274"/>
      <c r="E136" s="275"/>
    </row>
    <row r="137" s="270" customFormat="1" customHeight="1" spans="2:5">
      <c r="B137" s="272"/>
      <c r="C137" s="273"/>
      <c r="D137" s="274"/>
      <c r="E137" s="275"/>
    </row>
    <row r="138" s="270" customFormat="1" customHeight="1" spans="2:5">
      <c r="B138" s="272"/>
      <c r="C138" s="273"/>
      <c r="D138" s="274"/>
      <c r="E138" s="275"/>
    </row>
    <row r="139" s="270" customFormat="1" customHeight="1" spans="2:5">
      <c r="B139" s="272"/>
      <c r="C139" s="273"/>
      <c r="D139" s="274"/>
      <c r="E139" s="275"/>
    </row>
    <row r="140" s="270" customFormat="1" customHeight="1" spans="2:5">
      <c r="B140" s="272"/>
      <c r="C140" s="273"/>
      <c r="D140" s="274"/>
      <c r="E140" s="275"/>
    </row>
  </sheetData>
  <mergeCells count="2">
    <mergeCell ref="A1:E1"/>
    <mergeCell ref="A65:C65"/>
  </mergeCells>
  <printOptions horizontalCentered="1"/>
  <pageMargins left="0.590277777777778" right="0.590277777777778" top="0.786805555555556" bottom="0.590277777777778" header="1.0625" footer="0.786805555555556"/>
  <pageSetup paperSize="9" scale="89" fitToHeight="0" orientation="landscape" useFirstPageNumber="1" horizontalDpi="600"/>
  <headerFooter alignWithMargins="0">
    <oddHeader>&amp;R&amp;9第 &amp;P 页，共 &amp;N 页</oddHead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80"/>
  <sheetViews>
    <sheetView zoomScale="90" zoomScaleNormal="90" workbookViewId="0">
      <selection activeCell="A3" sqref="A3"/>
    </sheetView>
  </sheetViews>
  <sheetFormatPr defaultColWidth="9" defaultRowHeight="15.75"/>
  <cols>
    <col min="1" max="1" width="16.375" customWidth="1"/>
    <col min="2" max="2" width="25.875" customWidth="1"/>
    <col min="3" max="3" width="16.625" customWidth="1"/>
    <col min="4" max="4" width="25.875" customWidth="1"/>
  </cols>
  <sheetData>
    <row r="1" s="227" customFormat="1" ht="15.95" customHeight="1" spans="3:3">
      <c r="C1" s="227" t="s">
        <v>951</v>
      </c>
    </row>
    <row r="2" s="262" customFormat="1" ht="24.95" customHeight="1" spans="1:1">
      <c r="A2" s="262" t="s">
        <v>952</v>
      </c>
    </row>
    <row r="3" s="263" customFormat="1" ht="15.95" customHeight="1" spans="1:4">
      <c r="A3" s="264" t="str">
        <f>封面!D7&amp;封面!F7</f>
        <v>产权持有人：黑龙江省机场管理集团有限公司漠河机场分公司</v>
      </c>
      <c r="B3" s="265"/>
      <c r="C3" s="266" t="s">
        <v>953</v>
      </c>
      <c r="D3" s="266" t="s">
        <v>954</v>
      </c>
    </row>
    <row r="4" s="263" customFormat="1" ht="15.95" customHeight="1" spans="1:4">
      <c r="A4" s="266"/>
      <c r="B4" s="266"/>
      <c r="C4" s="266"/>
      <c r="D4" s="266"/>
    </row>
    <row r="5" s="263" customFormat="1" ht="15.95" customHeight="1" spans="1:4">
      <c r="A5" s="266"/>
      <c r="B5" s="266"/>
      <c r="C5" s="266"/>
      <c r="D5" s="266"/>
    </row>
    <row r="6" s="263" customFormat="1" ht="15.95" customHeight="1" spans="1:4">
      <c r="A6" s="266"/>
      <c r="B6" s="266"/>
      <c r="C6" s="266"/>
      <c r="D6" s="266"/>
    </row>
    <row r="7" s="263" customFormat="1" ht="15.95" customHeight="1" spans="1:4">
      <c r="A7" s="266"/>
      <c r="B7" s="266"/>
      <c r="C7" s="266"/>
      <c r="D7" s="266"/>
    </row>
    <row r="8" s="263" customFormat="1" ht="15.95" customHeight="1" spans="1:4">
      <c r="A8" s="266"/>
      <c r="B8" s="266"/>
      <c r="C8" s="266"/>
      <c r="D8" s="266"/>
    </row>
    <row r="9" s="263" customFormat="1" ht="15.95" customHeight="1" spans="1:4">
      <c r="A9" s="266"/>
      <c r="B9" s="266"/>
      <c r="C9" s="266"/>
      <c r="D9" s="266"/>
    </row>
    <row r="10" s="263" customFormat="1" ht="15.95" customHeight="1" spans="1:4">
      <c r="A10" s="266"/>
      <c r="B10" s="266"/>
      <c r="C10" s="266"/>
      <c r="D10" s="266"/>
    </row>
    <row r="11" s="263" customFormat="1" ht="15.95" customHeight="1" spans="1:4">
      <c r="A11" s="266"/>
      <c r="B11" s="266"/>
      <c r="C11" s="266"/>
      <c r="D11" s="266"/>
    </row>
    <row r="12" s="263" customFormat="1" ht="15.95" customHeight="1" spans="1:4">
      <c r="A12" s="266"/>
      <c r="B12" s="266"/>
      <c r="C12" s="266"/>
      <c r="D12" s="266"/>
    </row>
    <row r="13" s="263" customFormat="1" ht="15.95" customHeight="1" spans="1:4">
      <c r="A13" s="266"/>
      <c r="B13" s="266"/>
      <c r="C13" s="266"/>
      <c r="D13" s="266"/>
    </row>
    <row r="14" s="263" customFormat="1" ht="15.95" customHeight="1" spans="1:4">
      <c r="A14" s="266"/>
      <c r="B14" s="266"/>
      <c r="C14" s="266"/>
      <c r="D14" s="266"/>
    </row>
    <row r="15" s="263" customFormat="1" ht="15.95" customHeight="1" spans="1:4">
      <c r="A15" s="266"/>
      <c r="B15" s="266"/>
      <c r="C15" s="266"/>
      <c r="D15" s="266"/>
    </row>
    <row r="16" s="263" customFormat="1" ht="15.95" customHeight="1" spans="1:4">
      <c r="A16" s="266"/>
      <c r="B16" s="266"/>
      <c r="C16" s="266"/>
      <c r="D16" s="266"/>
    </row>
    <row r="17" s="263" customFormat="1" ht="15.95" customHeight="1" spans="1:4">
      <c r="A17" s="266"/>
      <c r="B17" s="266"/>
      <c r="C17" s="266"/>
      <c r="D17" s="266"/>
    </row>
    <row r="18" s="263" customFormat="1" ht="15.95" customHeight="1" spans="1:4">
      <c r="A18" s="266"/>
      <c r="B18" s="266"/>
      <c r="C18" s="266"/>
      <c r="D18" s="266"/>
    </row>
    <row r="19" s="263" customFormat="1" ht="15.95" customHeight="1" spans="1:4">
      <c r="A19" s="266"/>
      <c r="B19" s="266"/>
      <c r="C19" s="266"/>
      <c r="D19" s="266"/>
    </row>
    <row r="20" s="263" customFormat="1" ht="15.95" customHeight="1" spans="1:4">
      <c r="A20" s="266"/>
      <c r="B20" s="266"/>
      <c r="C20" s="266"/>
      <c r="D20" s="266"/>
    </row>
    <row r="21" s="263" customFormat="1" ht="15.95" customHeight="1" spans="1:4">
      <c r="A21" s="266"/>
      <c r="B21" s="266"/>
      <c r="C21" s="266"/>
      <c r="D21" s="266"/>
    </row>
    <row r="22" s="263" customFormat="1" ht="15.95" customHeight="1" spans="1:4">
      <c r="A22" s="266"/>
      <c r="B22" s="266"/>
      <c r="C22" s="266"/>
      <c r="D22" s="266"/>
    </row>
    <row r="23" s="263" customFormat="1" ht="15.95" customHeight="1" spans="1:4">
      <c r="A23" s="266"/>
      <c r="B23" s="266"/>
      <c r="C23" s="266"/>
      <c r="D23" s="266"/>
    </row>
    <row r="24" s="263" customFormat="1" ht="15.95" customHeight="1" spans="1:4">
      <c r="A24" s="266"/>
      <c r="B24" s="266"/>
      <c r="C24" s="266"/>
      <c r="D24" s="266"/>
    </row>
    <row r="25" s="263" customFormat="1" ht="15.95" customHeight="1" spans="1:4">
      <c r="A25" s="266"/>
      <c r="B25" s="266"/>
      <c r="C25" s="266"/>
      <c r="D25" s="266"/>
    </row>
    <row r="26" s="263" customFormat="1" ht="15.95" customHeight="1" spans="1:4">
      <c r="A26" s="266"/>
      <c r="B26" s="266"/>
      <c r="C26" s="266"/>
      <c r="D26" s="266"/>
    </row>
    <row r="27" s="263" customFormat="1" ht="15.95" customHeight="1" spans="1:4">
      <c r="A27" s="266"/>
      <c r="B27" s="266"/>
      <c r="C27" s="266"/>
      <c r="D27" s="266"/>
    </row>
    <row r="28" s="263" customFormat="1" ht="15.95" customHeight="1" spans="1:4">
      <c r="A28" s="266"/>
      <c r="B28" s="266"/>
      <c r="C28" s="266"/>
      <c r="D28" s="266"/>
    </row>
    <row r="29" s="263" customFormat="1" ht="15.95" customHeight="1" spans="1:4">
      <c r="A29" s="266"/>
      <c r="B29" s="266"/>
      <c r="C29" s="266"/>
      <c r="D29" s="266"/>
    </row>
    <row r="30" s="263" customFormat="1" ht="15.95" customHeight="1" spans="1:4">
      <c r="A30" s="266"/>
      <c r="B30" s="266"/>
      <c r="C30" s="266"/>
      <c r="D30" s="266"/>
    </row>
    <row r="31" s="263" customFormat="1" ht="15.95" customHeight="1" spans="1:4">
      <c r="A31" s="266"/>
      <c r="B31" s="266"/>
      <c r="C31" s="266"/>
      <c r="D31" s="266"/>
    </row>
    <row r="32" s="263" customFormat="1" ht="15.95" customHeight="1" spans="1:4">
      <c r="A32" s="266"/>
      <c r="B32" s="266"/>
      <c r="C32" s="266"/>
      <c r="D32" s="266"/>
    </row>
    <row r="33" s="263" customFormat="1" ht="15.95" customHeight="1" spans="1:4">
      <c r="A33" s="266"/>
      <c r="B33" s="266"/>
      <c r="C33" s="266"/>
      <c r="D33" s="266"/>
    </row>
    <row r="34" s="263" customFormat="1" ht="15.95" customHeight="1" spans="1:4">
      <c r="A34" s="266"/>
      <c r="B34" s="266"/>
      <c r="C34" s="266"/>
      <c r="D34" s="266"/>
    </row>
    <row r="35" s="263" customFormat="1" ht="15.95" customHeight="1" spans="1:4">
      <c r="A35" s="266"/>
      <c r="B35" s="266"/>
      <c r="C35" s="266"/>
      <c r="D35" s="266"/>
    </row>
    <row r="36" s="263" customFormat="1" ht="15.95" customHeight="1" spans="1:4">
      <c r="A36" s="266"/>
      <c r="B36" s="266"/>
      <c r="C36" s="266"/>
      <c r="D36" s="266"/>
    </row>
    <row r="37" s="263" customFormat="1" ht="15.95" customHeight="1" spans="1:4">
      <c r="A37" s="266"/>
      <c r="B37" s="266"/>
      <c r="C37" s="266"/>
      <c r="D37" s="266"/>
    </row>
    <row r="38" s="263" customFormat="1" ht="15.95" customHeight="1" spans="1:4">
      <c r="A38" s="266"/>
      <c r="B38" s="266"/>
      <c r="C38" s="266"/>
      <c r="D38" s="266"/>
    </row>
    <row r="39" s="263" customFormat="1" ht="15.95" customHeight="1" spans="1:4">
      <c r="A39" s="266"/>
      <c r="B39" s="266"/>
      <c r="C39" s="266"/>
      <c r="D39" s="266"/>
    </row>
    <row r="40" s="263" customFormat="1" ht="15.95" customHeight="1" spans="1:4">
      <c r="A40" s="266"/>
      <c r="B40" s="266"/>
      <c r="C40" s="266"/>
      <c r="D40" s="266"/>
    </row>
    <row r="41" s="263" customFormat="1" ht="15.95" customHeight="1" spans="1:4">
      <c r="A41" s="266"/>
      <c r="B41" s="266"/>
      <c r="C41" s="266"/>
      <c r="D41" s="266"/>
    </row>
    <row r="42" s="263" customFormat="1" ht="15.95" customHeight="1" spans="1:4">
      <c r="A42" s="267"/>
      <c r="B42" s="266"/>
      <c r="C42" s="266"/>
      <c r="D42" s="266"/>
    </row>
    <row r="43" s="263" customFormat="1" ht="15.95" customHeight="1" spans="1:4">
      <c r="A43" s="266"/>
      <c r="B43" s="266"/>
      <c r="C43" s="266"/>
      <c r="D43" s="266"/>
    </row>
    <row r="44" s="263" customFormat="1" ht="15.95" customHeight="1" spans="1:4">
      <c r="A44" s="266"/>
      <c r="B44" s="266"/>
      <c r="C44" s="266"/>
      <c r="D44" s="266"/>
    </row>
    <row r="45" s="263" customFormat="1" ht="15.95" customHeight="1" spans="1:4">
      <c r="A45" s="266"/>
      <c r="B45" s="266"/>
      <c r="C45" s="266"/>
      <c r="D45" s="266"/>
    </row>
    <row r="46" s="263" customFormat="1" ht="15.95" customHeight="1" spans="1:4">
      <c r="A46" s="266"/>
      <c r="B46" s="266"/>
      <c r="C46" s="266"/>
      <c r="D46" s="266"/>
    </row>
    <row r="47" s="263" customFormat="1" ht="15.95" customHeight="1" spans="1:4">
      <c r="A47" s="266"/>
      <c r="B47" s="266"/>
      <c r="C47" s="266"/>
      <c r="D47" s="266"/>
    </row>
    <row r="48" s="263" customFormat="1" ht="15.95" customHeight="1" spans="1:4">
      <c r="A48" s="266"/>
      <c r="B48" s="266"/>
      <c r="C48" s="266"/>
      <c r="D48" s="266"/>
    </row>
    <row r="49" ht="15.95" customHeight="1" spans="6:13">
      <c r="F49" s="263"/>
      <c r="M49" s="263"/>
    </row>
    <row r="50" ht="15.95" customHeight="1" spans="6:13">
      <c r="F50" s="263"/>
      <c r="M50" s="263"/>
    </row>
    <row r="51" ht="15.95" customHeight="1" spans="6:13">
      <c r="F51" s="263"/>
      <c r="M51" s="263"/>
    </row>
    <row r="52" ht="15.95" customHeight="1" spans="6:13">
      <c r="F52" s="263"/>
      <c r="M52" s="263"/>
    </row>
    <row r="53" ht="15.95" customHeight="1" spans="6:13">
      <c r="F53" s="263"/>
      <c r="M53" s="263"/>
    </row>
    <row r="54" ht="15.95" customHeight="1" spans="6:13">
      <c r="F54" s="263"/>
      <c r="M54" s="263"/>
    </row>
    <row r="55" ht="15.95" customHeight="1" spans="6:13">
      <c r="F55" s="263"/>
      <c r="M55" s="263"/>
    </row>
    <row r="56" ht="15.95" customHeight="1" spans="6:13">
      <c r="F56" s="263"/>
      <c r="M56" s="263"/>
    </row>
    <row r="57" ht="15.95" customHeight="1" spans="6:13">
      <c r="F57" s="263"/>
      <c r="M57" s="263"/>
    </row>
    <row r="58" ht="15.95" customHeight="1" spans="6:13">
      <c r="F58" s="263"/>
      <c r="M58" s="263"/>
    </row>
    <row r="59" ht="15.95" customHeight="1" spans="6:13">
      <c r="F59" s="263"/>
      <c r="M59" s="263"/>
    </row>
    <row r="60" ht="15.95" customHeight="1" spans="6:13">
      <c r="F60" s="263"/>
      <c r="M60" s="263"/>
    </row>
    <row r="61" ht="15.95" customHeight="1" spans="6:13">
      <c r="F61" s="263"/>
      <c r="M61" s="263"/>
    </row>
    <row r="62" ht="15.95" customHeight="1" spans="6:13">
      <c r="F62" s="263"/>
      <c r="M62" s="263"/>
    </row>
    <row r="63" ht="15.95" customHeight="1" spans="6:13">
      <c r="F63" s="263"/>
      <c r="M63" s="263"/>
    </row>
    <row r="64" ht="15.95" customHeight="1" spans="6:13">
      <c r="F64" s="263"/>
      <c r="M64" s="263"/>
    </row>
    <row r="65" ht="15.95" customHeight="1" spans="6:13">
      <c r="F65" s="263"/>
      <c r="M65" s="263"/>
    </row>
    <row r="66" ht="15.95" customHeight="1" spans="6:13">
      <c r="F66" s="263"/>
      <c r="M66" s="263"/>
    </row>
    <row r="67" ht="15.95" customHeight="1" spans="6:13">
      <c r="F67" s="263"/>
      <c r="M67" s="263"/>
    </row>
    <row r="68" ht="15.95" customHeight="1" spans="6:13">
      <c r="F68" s="263"/>
      <c r="M68" s="263"/>
    </row>
    <row r="69" ht="15.95" customHeight="1" spans="6:13">
      <c r="F69" s="263"/>
      <c r="M69" s="263"/>
    </row>
    <row r="70" ht="15.95" customHeight="1" spans="6:13">
      <c r="F70" s="263"/>
      <c r="M70" s="263"/>
    </row>
    <row r="71" ht="15.95" customHeight="1" spans="6:13">
      <c r="F71" s="263"/>
      <c r="M71" s="263"/>
    </row>
    <row r="72" ht="15.95" customHeight="1" spans="6:13">
      <c r="F72" s="263"/>
      <c r="M72" s="263"/>
    </row>
    <row r="73" ht="15.95" customHeight="1" spans="6:13">
      <c r="F73" s="263"/>
      <c r="M73" s="263"/>
    </row>
    <row r="74" ht="15.95" customHeight="1" spans="6:13">
      <c r="F74" s="263"/>
      <c r="M74" s="263"/>
    </row>
    <row r="75" ht="15.95" customHeight="1" spans="6:13">
      <c r="F75" s="263"/>
      <c r="M75" s="263"/>
    </row>
    <row r="76" ht="15.95" customHeight="1" spans="6:13">
      <c r="F76" s="263"/>
      <c r="M76" s="263"/>
    </row>
    <row r="77" ht="15.95" customHeight="1" spans="6:13">
      <c r="F77" s="263"/>
      <c r="M77" s="263"/>
    </row>
    <row r="78" ht="15.95" customHeight="1" spans="6:13">
      <c r="F78" s="263"/>
      <c r="M78" s="263"/>
    </row>
    <row r="79" ht="15.95" customHeight="1" spans="6:13">
      <c r="F79" s="263"/>
      <c r="M79" s="263"/>
    </row>
    <row r="80" ht="15.95" customHeight="1" spans="6:13">
      <c r="F80" s="263"/>
      <c r="M80" s="263"/>
    </row>
    <row r="81" ht="15.95" customHeight="1" spans="6:13">
      <c r="F81" s="263"/>
      <c r="M81" s="263"/>
    </row>
    <row r="82" ht="15.95" customHeight="1" spans="6:13">
      <c r="F82" s="263"/>
      <c r="M82" s="263"/>
    </row>
    <row r="83" ht="15.95" customHeight="1" spans="6:13">
      <c r="F83" s="263"/>
      <c r="M83" s="263"/>
    </row>
    <row r="84" ht="15.95" customHeight="1" spans="6:13">
      <c r="F84" s="263"/>
      <c r="M84" s="263"/>
    </row>
    <row r="85" ht="15.95" customHeight="1" spans="6:13">
      <c r="F85" s="263"/>
      <c r="M85" s="263"/>
    </row>
    <row r="86" ht="15.95" customHeight="1" spans="6:13">
      <c r="F86" s="263"/>
      <c r="M86" s="263"/>
    </row>
    <row r="87" ht="15.95" customHeight="1" spans="6:13">
      <c r="F87" s="263"/>
      <c r="M87" s="263"/>
    </row>
    <row r="88" ht="15.95" customHeight="1" spans="6:13">
      <c r="F88" s="263"/>
      <c r="M88" s="263"/>
    </row>
    <row r="89" ht="15.95" customHeight="1" spans="6:13">
      <c r="F89" s="263"/>
      <c r="M89" s="263"/>
    </row>
    <row r="90" spans="6:13">
      <c r="F90" s="263"/>
      <c r="M90" s="263"/>
    </row>
    <row r="91" spans="6:13">
      <c r="F91" s="263"/>
      <c r="M91" s="263"/>
    </row>
    <row r="92" spans="6:13">
      <c r="F92" s="263"/>
      <c r="M92" s="263"/>
    </row>
    <row r="93" spans="6:13">
      <c r="F93" s="263"/>
      <c r="M93" s="263"/>
    </row>
    <row r="94" spans="6:13">
      <c r="F94" s="263"/>
      <c r="M94" s="263"/>
    </row>
    <row r="95" spans="6:13">
      <c r="F95" s="263"/>
      <c r="M95" s="263"/>
    </row>
    <row r="96" spans="6:13">
      <c r="F96" s="263"/>
      <c r="M96" s="263"/>
    </row>
    <row r="97" spans="6:13">
      <c r="F97" s="263"/>
      <c r="M97" s="263"/>
    </row>
    <row r="98" spans="6:13">
      <c r="F98" s="263"/>
      <c r="M98" s="263"/>
    </row>
    <row r="99" spans="6:13">
      <c r="F99" s="263"/>
      <c r="M99" s="263"/>
    </row>
    <row r="100" spans="6:13">
      <c r="F100" s="263"/>
      <c r="M100" s="263"/>
    </row>
    <row r="101" spans="6:13">
      <c r="F101" s="263"/>
      <c r="M101" s="263"/>
    </row>
    <row r="102" spans="6:13">
      <c r="F102" s="263"/>
      <c r="M102" s="263"/>
    </row>
    <row r="103" spans="6:13">
      <c r="F103" s="263"/>
      <c r="M103" s="263"/>
    </row>
    <row r="104" spans="6:13">
      <c r="F104" s="263"/>
      <c r="M104" s="263"/>
    </row>
    <row r="105" spans="6:13">
      <c r="F105" s="263"/>
      <c r="M105" s="263"/>
    </row>
    <row r="106" spans="6:13">
      <c r="F106" s="263"/>
      <c r="M106" s="263"/>
    </row>
    <row r="107" spans="6:13">
      <c r="F107" s="263"/>
      <c r="M107" s="263"/>
    </row>
    <row r="108" spans="6:13">
      <c r="F108" s="263"/>
      <c r="M108" s="263"/>
    </row>
    <row r="109" spans="6:13">
      <c r="F109" s="263"/>
      <c r="M109" s="263"/>
    </row>
    <row r="110" spans="6:13">
      <c r="F110" s="263"/>
      <c r="M110" s="263"/>
    </row>
    <row r="111" spans="6:13">
      <c r="F111" s="263"/>
      <c r="M111" s="263"/>
    </row>
    <row r="112" spans="6:13">
      <c r="F112" s="263"/>
      <c r="M112" s="263"/>
    </row>
    <row r="113" spans="6:13">
      <c r="F113" s="263"/>
      <c r="M113" s="263"/>
    </row>
    <row r="114" spans="6:13">
      <c r="F114" s="263"/>
      <c r="M114" s="263"/>
    </row>
    <row r="115" spans="6:13">
      <c r="F115" s="263"/>
      <c r="M115" s="263"/>
    </row>
    <row r="116" spans="6:13">
      <c r="F116" s="263"/>
      <c r="M116" s="263"/>
    </row>
    <row r="117" spans="6:13">
      <c r="F117" s="263"/>
      <c r="M117" s="263"/>
    </row>
    <row r="118" spans="6:13">
      <c r="F118" s="263"/>
      <c r="M118" s="263"/>
    </row>
    <row r="119" spans="6:13">
      <c r="F119" s="263"/>
      <c r="M119" s="263"/>
    </row>
    <row r="120" spans="6:13">
      <c r="F120" s="263"/>
      <c r="M120" s="263"/>
    </row>
    <row r="121" spans="6:13">
      <c r="F121" s="263"/>
      <c r="M121" s="263"/>
    </row>
    <row r="122" spans="6:13">
      <c r="F122" s="263"/>
      <c r="M122" s="263"/>
    </row>
    <row r="123" spans="6:13">
      <c r="F123" s="263"/>
      <c r="M123" s="263"/>
    </row>
    <row r="124" spans="6:13">
      <c r="F124" s="263"/>
      <c r="M124" s="263"/>
    </row>
    <row r="125" spans="6:13">
      <c r="F125" s="263"/>
      <c r="M125" s="263"/>
    </row>
    <row r="126" spans="6:13">
      <c r="F126" s="263"/>
      <c r="M126" s="263"/>
    </row>
    <row r="127" spans="6:13">
      <c r="F127" s="263"/>
      <c r="M127" s="263"/>
    </row>
    <row r="128" spans="6:13">
      <c r="F128" s="263"/>
      <c r="M128" s="263"/>
    </row>
    <row r="129" spans="6:13">
      <c r="F129" s="263"/>
      <c r="M129" s="263"/>
    </row>
    <row r="130" spans="6:13">
      <c r="F130" s="263"/>
      <c r="M130" s="263"/>
    </row>
    <row r="131" spans="6:13">
      <c r="F131" s="263"/>
      <c r="M131" s="263"/>
    </row>
    <row r="132" spans="6:13">
      <c r="F132" s="263"/>
      <c r="M132" s="263"/>
    </row>
    <row r="133" spans="6:13">
      <c r="F133" s="263"/>
      <c r="M133" s="263"/>
    </row>
    <row r="134" spans="6:13">
      <c r="F134" s="263"/>
      <c r="M134" s="263"/>
    </row>
    <row r="135" spans="6:13">
      <c r="F135" s="263"/>
      <c r="M135" s="263"/>
    </row>
    <row r="136" spans="6:13">
      <c r="F136" s="263"/>
      <c r="M136" s="263"/>
    </row>
    <row r="137" spans="6:13">
      <c r="F137" s="263"/>
      <c r="M137" s="263"/>
    </row>
    <row r="138" spans="6:13">
      <c r="F138" s="263"/>
      <c r="M138" s="263"/>
    </row>
    <row r="139" spans="6:13">
      <c r="F139" s="263"/>
      <c r="M139" s="263"/>
    </row>
    <row r="140" spans="6:13">
      <c r="F140" s="263"/>
      <c r="M140" s="263"/>
    </row>
    <row r="141" spans="6:13">
      <c r="F141" s="263"/>
      <c r="M141" s="263"/>
    </row>
    <row r="142" spans="6:13">
      <c r="F142" s="263"/>
      <c r="M142" s="263"/>
    </row>
    <row r="143" spans="6:13">
      <c r="F143" s="263"/>
      <c r="M143" s="263"/>
    </row>
    <row r="144" spans="6:13">
      <c r="F144" s="263"/>
      <c r="M144" s="263"/>
    </row>
    <row r="145" spans="6:13">
      <c r="F145" s="263"/>
      <c r="M145" s="263"/>
    </row>
    <row r="146" spans="6:13">
      <c r="F146" s="263"/>
      <c r="M146" s="263"/>
    </row>
    <row r="147" spans="6:13">
      <c r="F147" s="263"/>
      <c r="M147" s="263"/>
    </row>
    <row r="148" spans="6:13">
      <c r="F148" s="263"/>
      <c r="M148" s="263"/>
    </row>
    <row r="149" spans="6:13">
      <c r="F149" s="263"/>
      <c r="M149" s="263"/>
    </row>
    <row r="150" spans="6:13">
      <c r="F150" s="263"/>
      <c r="M150" s="263"/>
    </row>
    <row r="151" spans="6:13">
      <c r="F151" s="263"/>
      <c r="M151" s="263"/>
    </row>
    <row r="152" spans="6:13">
      <c r="F152" s="263"/>
      <c r="M152" s="263"/>
    </row>
    <row r="153" spans="6:13">
      <c r="F153" s="263"/>
      <c r="M153" s="263"/>
    </row>
    <row r="154" spans="6:13">
      <c r="F154" s="263"/>
      <c r="M154" s="263"/>
    </row>
    <row r="155" spans="6:13">
      <c r="F155" s="263"/>
      <c r="M155" s="263"/>
    </row>
    <row r="156" spans="6:13">
      <c r="F156" s="263"/>
      <c r="M156" s="263"/>
    </row>
    <row r="157" spans="6:13">
      <c r="F157" s="263"/>
      <c r="M157" s="263"/>
    </row>
    <row r="158" spans="6:13">
      <c r="F158" s="263"/>
      <c r="M158" s="263"/>
    </row>
    <row r="159" spans="6:13">
      <c r="F159" s="263"/>
      <c r="M159" s="263"/>
    </row>
    <row r="160" spans="6:13">
      <c r="F160" s="263"/>
      <c r="M160" s="263"/>
    </row>
    <row r="161" spans="6:13">
      <c r="F161" s="263"/>
      <c r="M161" s="263"/>
    </row>
    <row r="162" spans="6:13">
      <c r="F162" s="263"/>
      <c r="M162" s="263"/>
    </row>
    <row r="163" spans="6:13">
      <c r="F163" s="263"/>
      <c r="M163" s="263"/>
    </row>
    <row r="164" spans="6:13">
      <c r="F164" s="263"/>
      <c r="M164" s="263"/>
    </row>
    <row r="165" spans="6:13">
      <c r="F165" s="263"/>
      <c r="M165" s="263"/>
    </row>
    <row r="166" spans="6:13">
      <c r="F166" s="263"/>
      <c r="M166" s="263"/>
    </row>
    <row r="167" spans="6:13">
      <c r="F167" s="263"/>
      <c r="M167" s="263"/>
    </row>
    <row r="168" spans="6:13">
      <c r="F168" s="263"/>
      <c r="M168" s="263"/>
    </row>
    <row r="169" spans="6:13">
      <c r="F169" s="263"/>
      <c r="M169" s="263"/>
    </row>
    <row r="170" spans="6:13">
      <c r="F170" s="263"/>
      <c r="M170" s="263"/>
    </row>
    <row r="171" spans="6:13">
      <c r="F171" s="263"/>
      <c r="M171" s="263"/>
    </row>
    <row r="172" spans="6:13">
      <c r="F172" s="263"/>
      <c r="M172" s="263"/>
    </row>
    <row r="173" spans="6:13">
      <c r="F173" s="263"/>
      <c r="M173" s="263"/>
    </row>
    <row r="174" spans="6:13">
      <c r="F174" s="263"/>
      <c r="M174" s="263"/>
    </row>
    <row r="175" spans="6:13">
      <c r="F175" s="263"/>
      <c r="M175" s="263"/>
    </row>
    <row r="176" spans="6:13">
      <c r="F176" s="263"/>
      <c r="M176" s="263"/>
    </row>
    <row r="177" spans="6:13">
      <c r="F177" s="263"/>
      <c r="M177" s="263"/>
    </row>
    <row r="178" spans="6:13">
      <c r="F178" s="263"/>
      <c r="M178" s="263"/>
    </row>
    <row r="179" spans="6:13">
      <c r="F179" s="263"/>
      <c r="M179" s="263"/>
    </row>
    <row r="180" spans="6:13">
      <c r="F180" s="263"/>
      <c r="M180" s="263"/>
    </row>
    <row r="181" spans="6:13">
      <c r="F181" s="263"/>
      <c r="M181" s="263"/>
    </row>
    <row r="182" spans="6:13">
      <c r="F182" s="263"/>
      <c r="M182" s="263"/>
    </row>
    <row r="183" spans="6:13">
      <c r="F183" s="263"/>
      <c r="M183" s="263"/>
    </row>
    <row r="184" spans="6:13">
      <c r="F184" s="263"/>
      <c r="M184" s="263"/>
    </row>
    <row r="185" spans="6:13">
      <c r="F185" s="263"/>
      <c r="M185" s="263"/>
    </row>
    <row r="186" spans="6:13">
      <c r="F186" s="263"/>
      <c r="M186" s="263"/>
    </row>
    <row r="187" spans="6:13">
      <c r="F187" s="263"/>
      <c r="M187" s="263"/>
    </row>
    <row r="188" spans="6:13">
      <c r="F188" s="263"/>
      <c r="M188" s="263"/>
    </row>
    <row r="189" spans="6:13">
      <c r="F189" s="263"/>
      <c r="M189" s="263"/>
    </row>
    <row r="190" spans="6:13">
      <c r="F190" s="263"/>
      <c r="M190" s="263"/>
    </row>
    <row r="191" spans="6:13">
      <c r="F191" s="263"/>
      <c r="M191" s="263"/>
    </row>
    <row r="192" spans="6:13">
      <c r="F192" s="263"/>
      <c r="M192" s="263"/>
    </row>
    <row r="193" spans="6:13">
      <c r="F193" s="263"/>
      <c r="M193" s="263"/>
    </row>
    <row r="194" spans="6:13">
      <c r="F194" s="263"/>
      <c r="M194" s="263"/>
    </row>
    <row r="195" spans="6:13">
      <c r="F195" s="263"/>
      <c r="M195" s="263"/>
    </row>
    <row r="196" spans="6:13">
      <c r="F196" s="263"/>
      <c r="M196" s="263"/>
    </row>
    <row r="197" spans="6:13">
      <c r="F197" s="263"/>
      <c r="M197" s="263"/>
    </row>
    <row r="198" spans="6:13">
      <c r="F198" s="263"/>
      <c r="M198" s="263"/>
    </row>
    <row r="199" spans="6:13">
      <c r="F199" s="263"/>
      <c r="M199" s="263"/>
    </row>
    <row r="200" spans="6:13">
      <c r="F200" s="263"/>
      <c r="M200" s="263"/>
    </row>
    <row r="201" spans="6:13">
      <c r="F201" s="263"/>
      <c r="M201" s="263"/>
    </row>
    <row r="202" spans="6:13">
      <c r="F202" s="263"/>
      <c r="M202" s="263"/>
    </row>
    <row r="203" spans="6:13">
      <c r="F203" s="263"/>
      <c r="M203" s="263"/>
    </row>
    <row r="204" spans="6:13">
      <c r="F204" s="263"/>
      <c r="M204" s="263"/>
    </row>
    <row r="205" spans="6:13">
      <c r="F205" s="263"/>
      <c r="M205" s="263"/>
    </row>
    <row r="206" spans="6:13">
      <c r="F206" s="263"/>
      <c r="M206" s="263"/>
    </row>
    <row r="207" spans="6:13">
      <c r="F207" s="263"/>
      <c r="M207" s="263"/>
    </row>
    <row r="208" spans="6:13">
      <c r="F208" s="263"/>
      <c r="M208" s="263"/>
    </row>
    <row r="209" spans="6:13">
      <c r="F209" s="263"/>
      <c r="M209" s="263"/>
    </row>
    <row r="210" spans="13:13">
      <c r="M210" s="263"/>
    </row>
    <row r="211" spans="13:13">
      <c r="M211" s="263"/>
    </row>
    <row r="212" spans="13:13">
      <c r="M212" s="263"/>
    </row>
    <row r="213" spans="13:13">
      <c r="M213" s="263"/>
    </row>
    <row r="214" spans="13:13">
      <c r="M214" s="263"/>
    </row>
    <row r="215" spans="13:13">
      <c r="M215" s="263"/>
    </row>
    <row r="216" spans="13:13">
      <c r="M216" s="263"/>
    </row>
    <row r="217" spans="13:13">
      <c r="M217" s="263"/>
    </row>
    <row r="218" spans="13:13">
      <c r="M218" s="263"/>
    </row>
    <row r="219" spans="13:13">
      <c r="M219" s="263"/>
    </row>
    <row r="220" spans="13:13">
      <c r="M220" s="263"/>
    </row>
    <row r="221" spans="13:13">
      <c r="M221" s="263"/>
    </row>
    <row r="222" spans="13:13">
      <c r="M222" s="263"/>
    </row>
    <row r="223" spans="13:13">
      <c r="M223" s="263"/>
    </row>
    <row r="224" spans="13:13">
      <c r="M224" s="263"/>
    </row>
    <row r="225" spans="13:13">
      <c r="M225" s="263"/>
    </row>
    <row r="226" spans="13:13">
      <c r="M226" s="263"/>
    </row>
    <row r="227" spans="13:13">
      <c r="M227" s="263"/>
    </row>
    <row r="228" spans="13:13">
      <c r="M228" s="263"/>
    </row>
    <row r="229" spans="13:13">
      <c r="M229" s="263"/>
    </row>
    <row r="230" spans="13:13">
      <c r="M230" s="263"/>
    </row>
    <row r="231" spans="13:13">
      <c r="M231" s="263"/>
    </row>
    <row r="232" spans="13:13">
      <c r="M232" s="263"/>
    </row>
    <row r="233" spans="13:13">
      <c r="M233" s="263"/>
    </row>
    <row r="234" spans="13:13">
      <c r="M234" s="263"/>
    </row>
    <row r="235" spans="13:13">
      <c r="M235" s="263"/>
    </row>
    <row r="236" spans="13:13">
      <c r="M236" s="263"/>
    </row>
    <row r="237" spans="13:13">
      <c r="M237" s="263"/>
    </row>
    <row r="238" spans="13:13">
      <c r="M238" s="263"/>
    </row>
    <row r="239" spans="13:13">
      <c r="M239" s="263"/>
    </row>
    <row r="240" spans="13:13">
      <c r="M240" s="263"/>
    </row>
    <row r="241" spans="13:13">
      <c r="M241" s="263"/>
    </row>
    <row r="242" spans="13:13">
      <c r="M242" s="263"/>
    </row>
    <row r="243" spans="13:13">
      <c r="M243" s="263"/>
    </row>
    <row r="244" spans="13:13">
      <c r="M244" s="263"/>
    </row>
    <row r="245" spans="13:13">
      <c r="M245" s="263"/>
    </row>
    <row r="246" spans="13:13">
      <c r="M246" s="263"/>
    </row>
    <row r="247" spans="13:13">
      <c r="M247" s="263"/>
    </row>
    <row r="248" spans="13:13">
      <c r="M248" s="263"/>
    </row>
    <row r="249" spans="13:13">
      <c r="M249" s="263"/>
    </row>
    <row r="250" spans="13:13">
      <c r="M250" s="263"/>
    </row>
    <row r="251" spans="13:13">
      <c r="M251" s="263"/>
    </row>
    <row r="252" spans="13:13">
      <c r="M252" s="263"/>
    </row>
    <row r="253" spans="13:13">
      <c r="M253" s="263"/>
    </row>
    <row r="254" spans="13:13">
      <c r="M254" s="263"/>
    </row>
    <row r="255" spans="13:13">
      <c r="M255" s="263"/>
    </row>
    <row r="256" spans="13:13">
      <c r="M256" s="263"/>
    </row>
    <row r="257" spans="13:13">
      <c r="M257" s="263"/>
    </row>
    <row r="258" spans="13:13">
      <c r="M258" s="263"/>
    </row>
    <row r="259" spans="13:13">
      <c r="M259" s="263"/>
    </row>
    <row r="260" spans="13:13">
      <c r="M260" s="263"/>
    </row>
    <row r="261" spans="13:13">
      <c r="M261" s="263"/>
    </row>
    <row r="262" spans="13:13">
      <c r="M262" s="263"/>
    </row>
    <row r="263" spans="13:13">
      <c r="M263" s="263"/>
    </row>
    <row r="264" spans="13:13">
      <c r="M264" s="263"/>
    </row>
    <row r="265" spans="13:13">
      <c r="M265" s="263"/>
    </row>
    <row r="266" spans="13:13">
      <c r="M266" s="263"/>
    </row>
    <row r="267" spans="13:13">
      <c r="M267" s="263"/>
    </row>
    <row r="268" spans="13:13">
      <c r="M268" s="263"/>
    </row>
    <row r="269" spans="13:13">
      <c r="M269" s="263"/>
    </row>
    <row r="270" spans="13:13">
      <c r="M270" s="263"/>
    </row>
    <row r="271" spans="13:13">
      <c r="M271" s="263"/>
    </row>
    <row r="272" spans="13:13">
      <c r="M272" s="263"/>
    </row>
    <row r="273" spans="13:13">
      <c r="M273" s="263"/>
    </row>
    <row r="274" spans="13:13">
      <c r="M274" s="263"/>
    </row>
    <row r="275" spans="13:13">
      <c r="M275" s="263"/>
    </row>
    <row r="276" spans="13:13">
      <c r="M276" s="263"/>
    </row>
    <row r="277" spans="13:13">
      <c r="M277" s="263"/>
    </row>
    <row r="278" spans="13:13">
      <c r="M278" s="263"/>
    </row>
    <row r="279" spans="13:13">
      <c r="M279" s="263"/>
    </row>
    <row r="280" spans="13:13">
      <c r="M280" s="263"/>
    </row>
  </sheetData>
  <mergeCells count="11">
    <mergeCell ref="A2:D2"/>
    <mergeCell ref="B5:B12"/>
    <mergeCell ref="B14:B21"/>
    <mergeCell ref="B23:B30"/>
    <mergeCell ref="B32:B39"/>
    <mergeCell ref="B41:B48"/>
    <mergeCell ref="D5:D12"/>
    <mergeCell ref="D14:D21"/>
    <mergeCell ref="D23:D30"/>
    <mergeCell ref="D32:D39"/>
    <mergeCell ref="D41:D48"/>
  </mergeCells>
  <pageMargins left="0.590551181102362" right="0.590551181102362" top="0.590551181102362" bottom="0.78740157480315" header="0.393700787401575" footer="0.590551181102362"/>
  <pageSetup paperSize="9" orientation="portrait"/>
  <headerFooter alignWithMargins="0"/>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29"/>
  <sheetViews>
    <sheetView workbookViewId="0">
      <selection activeCell="A28" sqref="A28"/>
    </sheetView>
  </sheetViews>
  <sheetFormatPr defaultColWidth="9" defaultRowHeight="15.75" customHeight="1"/>
  <cols>
    <col min="1" max="1" width="4.25" style="13" customWidth="1"/>
    <col min="2" max="2" width="8.875" style="13" customWidth="1"/>
    <col min="3" max="3" width="11.625" style="13" customWidth="1"/>
    <col min="4" max="4" width="8" style="13" hidden="1" customWidth="1" outlineLevel="1"/>
    <col min="5" max="5" width="7.5" style="13" customWidth="1" collapsed="1"/>
    <col min="6" max="8" width="4.375" style="13" customWidth="1"/>
    <col min="9" max="9" width="4" style="13" customWidth="1"/>
    <col min="10" max="10" width="7.625" style="13" customWidth="1"/>
    <col min="11" max="14" width="11" style="13" hidden="1" customWidth="1" outlineLevel="1"/>
    <col min="15" max="15" width="11" style="13" customWidth="1" collapsed="1"/>
    <col min="16" max="16" width="11" style="13" customWidth="1"/>
    <col min="17" max="17" width="12.5" style="13" customWidth="1"/>
    <col min="18" max="18" width="7.375" style="13" customWidth="1"/>
    <col min="19" max="19" width="12.5" style="13" customWidth="1"/>
    <col min="20" max="20" width="5.125" style="13" customWidth="1"/>
    <col min="21" max="21" width="5.5" style="13" customWidth="1"/>
    <col min="22" max="22" width="13.125" style="13" hidden="1" customWidth="1" outlineLevel="1"/>
    <col min="23" max="23" width="9" style="13" collapsed="1"/>
    <col min="24" max="16384" width="9" style="13"/>
  </cols>
  <sheetData>
    <row r="1" spans="1:21">
      <c r="A1" s="14" t="s">
        <v>284</v>
      </c>
      <c r="B1" s="15" t="s">
        <v>361</v>
      </c>
      <c r="C1" s="16"/>
      <c r="D1" s="16"/>
      <c r="E1" s="16"/>
      <c r="F1" s="16"/>
      <c r="G1" s="16"/>
      <c r="H1" s="16"/>
      <c r="I1" s="16"/>
      <c r="J1" s="16"/>
      <c r="K1" s="16"/>
      <c r="L1" s="16"/>
      <c r="M1" s="16"/>
      <c r="N1" s="16"/>
      <c r="O1" s="16"/>
      <c r="P1" s="16"/>
      <c r="Q1" s="16"/>
      <c r="R1" s="16"/>
      <c r="S1" s="16"/>
      <c r="T1" s="16"/>
      <c r="U1" s="16"/>
    </row>
    <row r="2" s="11" customFormat="1" ht="30" customHeight="1" spans="1:21">
      <c r="A2" s="17" t="s">
        <v>955</v>
      </c>
      <c r="B2" s="18"/>
      <c r="C2" s="18"/>
      <c r="D2" s="18"/>
      <c r="E2" s="18"/>
      <c r="F2" s="18"/>
      <c r="G2" s="18"/>
      <c r="H2" s="18"/>
      <c r="I2" s="18"/>
      <c r="J2" s="18"/>
      <c r="K2" s="18"/>
      <c r="L2" s="18"/>
      <c r="M2" s="18"/>
      <c r="N2" s="18"/>
      <c r="O2" s="18"/>
      <c r="P2" s="18"/>
      <c r="Q2" s="18"/>
      <c r="R2" s="18"/>
      <c r="S2" s="18"/>
      <c r="T2" s="18"/>
      <c r="U2" s="18"/>
    </row>
    <row r="3" ht="14.1" customHeight="1" spans="1:21">
      <c r="A3" s="19" t="str">
        <f>CONCATENATE(封面!D9,封面!F9,封面!G9,封面!H9,封面!I9,封面!J9,封面!K9)</f>
        <v>评估基准日：2021年3月31日</v>
      </c>
      <c r="B3" s="19"/>
      <c r="C3" s="19"/>
      <c r="D3" s="19"/>
      <c r="E3" s="19"/>
      <c r="F3" s="19"/>
      <c r="G3" s="19"/>
      <c r="H3" s="19"/>
      <c r="I3" s="30"/>
      <c r="J3" s="30"/>
      <c r="K3" s="30"/>
      <c r="L3" s="30"/>
      <c r="M3" s="30"/>
      <c r="N3" s="30"/>
      <c r="O3" s="30"/>
      <c r="P3" s="30"/>
      <c r="Q3" s="30"/>
      <c r="R3" s="30"/>
      <c r="S3" s="30"/>
      <c r="T3" s="30"/>
      <c r="U3" s="30"/>
    </row>
    <row r="4" customHeight="1" spans="1:21">
      <c r="A4" s="20" t="str">
        <f>封面!D7&amp;封面!F7</f>
        <v>产权持有人：黑龙江省机场管理集团有限公司漠河机场分公司</v>
      </c>
      <c r="U4" s="31" t="s">
        <v>286</v>
      </c>
    </row>
    <row r="5" s="12" customFormat="1" customHeight="1" spans="1:22">
      <c r="A5" s="21" t="s">
        <v>351</v>
      </c>
      <c r="B5" s="21" t="s">
        <v>956</v>
      </c>
      <c r="C5" s="22" t="s">
        <v>957</v>
      </c>
      <c r="D5" s="125" t="s">
        <v>670</v>
      </c>
      <c r="E5" s="22" t="s">
        <v>958</v>
      </c>
      <c r="F5" s="22" t="s">
        <v>542</v>
      </c>
      <c r="G5" s="22" t="s">
        <v>543</v>
      </c>
      <c r="H5" s="22" t="s">
        <v>959</v>
      </c>
      <c r="I5" s="22" t="s">
        <v>568</v>
      </c>
      <c r="J5" s="22" t="s">
        <v>960</v>
      </c>
      <c r="K5" s="129" t="s">
        <v>364</v>
      </c>
      <c r="L5" s="130"/>
      <c r="M5" s="131" t="s">
        <v>442</v>
      </c>
      <c r="N5" s="132"/>
      <c r="O5" s="21" t="s">
        <v>366</v>
      </c>
      <c r="P5" s="23"/>
      <c r="Q5" s="21" t="s">
        <v>367</v>
      </c>
      <c r="R5" s="23"/>
      <c r="S5" s="23"/>
      <c r="T5" s="22" t="s">
        <v>387</v>
      </c>
      <c r="U5" s="22" t="s">
        <v>450</v>
      </c>
      <c r="V5" s="21" t="s">
        <v>646</v>
      </c>
    </row>
    <row r="6" s="12" customFormat="1" customHeight="1" spans="1:22">
      <c r="A6" s="23"/>
      <c r="B6" s="23"/>
      <c r="C6" s="23"/>
      <c r="D6" s="126"/>
      <c r="E6" s="23"/>
      <c r="F6" s="23"/>
      <c r="G6" s="23"/>
      <c r="H6" s="23"/>
      <c r="I6" s="23"/>
      <c r="J6" s="23"/>
      <c r="K6" s="21" t="s">
        <v>637</v>
      </c>
      <c r="L6" s="21" t="s">
        <v>638</v>
      </c>
      <c r="M6" s="21" t="s">
        <v>637</v>
      </c>
      <c r="N6" s="21" t="s">
        <v>638</v>
      </c>
      <c r="O6" s="21" t="s">
        <v>637</v>
      </c>
      <c r="P6" s="21" t="s">
        <v>638</v>
      </c>
      <c r="Q6" s="21" t="s">
        <v>637</v>
      </c>
      <c r="R6" s="21" t="s">
        <v>570</v>
      </c>
      <c r="S6" s="21" t="s">
        <v>638</v>
      </c>
      <c r="T6" s="23"/>
      <c r="U6" s="23"/>
      <c r="V6" s="23"/>
    </row>
    <row r="7" customHeight="1" spans="1:22">
      <c r="A7" s="23"/>
      <c r="B7" s="23"/>
      <c r="C7" s="24"/>
      <c r="D7" s="127"/>
      <c r="E7" s="24"/>
      <c r="F7" s="23"/>
      <c r="G7" s="23"/>
      <c r="H7" s="25"/>
      <c r="I7" s="25"/>
      <c r="J7" s="39"/>
      <c r="K7" s="26"/>
      <c r="L7" s="26"/>
      <c r="M7" s="26"/>
      <c r="N7" s="26"/>
      <c r="O7" s="26"/>
      <c r="P7" s="26"/>
      <c r="Q7" s="26"/>
      <c r="R7" s="95"/>
      <c r="S7" s="26">
        <f>ROUND(Q7*R7/100,0)</f>
        <v>0</v>
      </c>
      <c r="T7" s="26" t="str">
        <f>IF(P7=0,"",(S7-P7)/P7*100)</f>
        <v/>
      </c>
      <c r="U7" s="32"/>
      <c r="V7" s="32"/>
    </row>
    <row r="8" customHeight="1" spans="1:22">
      <c r="A8" s="23"/>
      <c r="B8" s="23"/>
      <c r="C8" s="24"/>
      <c r="D8" s="127"/>
      <c r="E8" s="24"/>
      <c r="F8" s="23"/>
      <c r="G8" s="23"/>
      <c r="H8" s="25"/>
      <c r="I8" s="25"/>
      <c r="J8" s="39"/>
      <c r="K8" s="26"/>
      <c r="L8" s="26"/>
      <c r="M8" s="26"/>
      <c r="N8" s="26"/>
      <c r="O8" s="26"/>
      <c r="P8" s="26"/>
      <c r="Q8" s="26"/>
      <c r="R8" s="95"/>
      <c r="S8" s="26">
        <f t="shared" ref="S8:S25" si="0">ROUND(Q8*R8/100,0)</f>
        <v>0</v>
      </c>
      <c r="T8" s="26" t="str">
        <f t="shared" ref="T8:T25" si="1">IF(P8=0,"",(S8-P8)/P8*100)</f>
        <v/>
      </c>
      <c r="U8" s="32"/>
      <c r="V8" s="32"/>
    </row>
    <row r="9" customHeight="1" spans="1:22">
      <c r="A9" s="23"/>
      <c r="B9" s="23"/>
      <c r="C9" s="24"/>
      <c r="D9" s="127"/>
      <c r="E9" s="24"/>
      <c r="F9" s="23"/>
      <c r="G9" s="23"/>
      <c r="H9" s="25"/>
      <c r="I9" s="25"/>
      <c r="J9" s="39"/>
      <c r="K9" s="26"/>
      <c r="L9" s="26"/>
      <c r="M9" s="26"/>
      <c r="N9" s="26"/>
      <c r="O9" s="26"/>
      <c r="P9" s="26"/>
      <c r="Q9" s="26"/>
      <c r="R9" s="95"/>
      <c r="S9" s="26">
        <f t="shared" si="0"/>
        <v>0</v>
      </c>
      <c r="T9" s="26" t="str">
        <f t="shared" si="1"/>
        <v/>
      </c>
      <c r="U9" s="32"/>
      <c r="V9" s="32"/>
    </row>
    <row r="10" customHeight="1" spans="1:22">
      <c r="A10" s="23"/>
      <c r="B10" s="23"/>
      <c r="C10" s="24"/>
      <c r="D10" s="127"/>
      <c r="E10" s="24"/>
      <c r="F10" s="23"/>
      <c r="G10" s="23"/>
      <c r="H10" s="25"/>
      <c r="I10" s="25"/>
      <c r="J10" s="39"/>
      <c r="K10" s="26"/>
      <c r="L10" s="26"/>
      <c r="M10" s="26"/>
      <c r="N10" s="26"/>
      <c r="O10" s="26"/>
      <c r="P10" s="26"/>
      <c r="Q10" s="26"/>
      <c r="R10" s="95"/>
      <c r="S10" s="26">
        <f t="shared" si="0"/>
        <v>0</v>
      </c>
      <c r="T10" s="26" t="str">
        <f t="shared" si="1"/>
        <v/>
      </c>
      <c r="U10" s="32"/>
      <c r="V10" s="32"/>
    </row>
    <row r="11" customHeight="1" spans="1:22">
      <c r="A11" s="23"/>
      <c r="B11" s="23"/>
      <c r="C11" s="24"/>
      <c r="D11" s="127"/>
      <c r="E11" s="24"/>
      <c r="F11" s="23"/>
      <c r="G11" s="23"/>
      <c r="H11" s="25"/>
      <c r="I11" s="25"/>
      <c r="J11" s="39"/>
      <c r="K11" s="26"/>
      <c r="L11" s="26"/>
      <c r="M11" s="26"/>
      <c r="N11" s="26"/>
      <c r="O11" s="26"/>
      <c r="P11" s="26"/>
      <c r="Q11" s="26"/>
      <c r="R11" s="95"/>
      <c r="S11" s="26">
        <f t="shared" si="0"/>
        <v>0</v>
      </c>
      <c r="T11" s="26" t="str">
        <f t="shared" si="1"/>
        <v/>
      </c>
      <c r="U11" s="32"/>
      <c r="V11" s="32"/>
    </row>
    <row r="12" customHeight="1" spans="1:22">
      <c r="A12" s="23"/>
      <c r="B12" s="23"/>
      <c r="C12" s="24"/>
      <c r="D12" s="127"/>
      <c r="E12" s="24"/>
      <c r="F12" s="23"/>
      <c r="G12" s="23"/>
      <c r="H12" s="25"/>
      <c r="I12" s="25"/>
      <c r="J12" s="39"/>
      <c r="K12" s="26"/>
      <c r="L12" s="26"/>
      <c r="M12" s="26"/>
      <c r="N12" s="26"/>
      <c r="O12" s="26"/>
      <c r="P12" s="26"/>
      <c r="Q12" s="26"/>
      <c r="R12" s="95"/>
      <c r="S12" s="26">
        <f t="shared" si="0"/>
        <v>0</v>
      </c>
      <c r="T12" s="26" t="str">
        <f t="shared" si="1"/>
        <v/>
      </c>
      <c r="U12" s="32"/>
      <c r="V12" s="32"/>
    </row>
    <row r="13" customHeight="1" spans="1:22">
      <c r="A13" s="23"/>
      <c r="B13" s="23"/>
      <c r="C13" s="24"/>
      <c r="D13" s="127"/>
      <c r="E13" s="24"/>
      <c r="F13" s="23"/>
      <c r="G13" s="23"/>
      <c r="H13" s="25"/>
      <c r="I13" s="25"/>
      <c r="J13" s="39"/>
      <c r="K13" s="26"/>
      <c r="L13" s="26"/>
      <c r="M13" s="26"/>
      <c r="N13" s="26"/>
      <c r="O13" s="26"/>
      <c r="P13" s="26"/>
      <c r="Q13" s="26"/>
      <c r="R13" s="95"/>
      <c r="S13" s="26">
        <f t="shared" si="0"/>
        <v>0</v>
      </c>
      <c r="T13" s="26" t="str">
        <f t="shared" si="1"/>
        <v/>
      </c>
      <c r="U13" s="32"/>
      <c r="V13" s="32"/>
    </row>
    <row r="14" customHeight="1" spans="1:22">
      <c r="A14" s="23"/>
      <c r="B14" s="23"/>
      <c r="C14" s="24"/>
      <c r="D14" s="127"/>
      <c r="E14" s="24"/>
      <c r="F14" s="23"/>
      <c r="G14" s="23"/>
      <c r="H14" s="25"/>
      <c r="I14" s="25"/>
      <c r="J14" s="39"/>
      <c r="K14" s="26"/>
      <c r="L14" s="26"/>
      <c r="M14" s="26"/>
      <c r="N14" s="26"/>
      <c r="O14" s="26"/>
      <c r="P14" s="26"/>
      <c r="Q14" s="26"/>
      <c r="R14" s="95"/>
      <c r="S14" s="26">
        <f t="shared" si="0"/>
        <v>0</v>
      </c>
      <c r="T14" s="26" t="str">
        <f t="shared" si="1"/>
        <v/>
      </c>
      <c r="U14" s="32"/>
      <c r="V14" s="32"/>
    </row>
    <row r="15" customHeight="1" spans="1:22">
      <c r="A15" s="23"/>
      <c r="B15" s="23"/>
      <c r="C15" s="24"/>
      <c r="D15" s="127"/>
      <c r="E15" s="24"/>
      <c r="F15" s="23"/>
      <c r="G15" s="23"/>
      <c r="H15" s="25"/>
      <c r="I15" s="25"/>
      <c r="J15" s="39"/>
      <c r="K15" s="26"/>
      <c r="L15" s="26"/>
      <c r="M15" s="26"/>
      <c r="N15" s="26"/>
      <c r="O15" s="26"/>
      <c r="P15" s="26"/>
      <c r="Q15" s="26"/>
      <c r="R15" s="95"/>
      <c r="S15" s="26">
        <f t="shared" si="0"/>
        <v>0</v>
      </c>
      <c r="T15" s="26" t="str">
        <f t="shared" si="1"/>
        <v/>
      </c>
      <c r="U15" s="32"/>
      <c r="V15" s="32"/>
    </row>
    <row r="16" customHeight="1" spans="1:22">
      <c r="A16" s="23"/>
      <c r="B16" s="23"/>
      <c r="C16" s="24"/>
      <c r="D16" s="127"/>
      <c r="E16" s="24"/>
      <c r="F16" s="23"/>
      <c r="G16" s="23"/>
      <c r="H16" s="25"/>
      <c r="I16" s="25"/>
      <c r="J16" s="39"/>
      <c r="K16" s="26"/>
      <c r="L16" s="26"/>
      <c r="M16" s="26"/>
      <c r="N16" s="26"/>
      <c r="O16" s="26"/>
      <c r="P16" s="26"/>
      <c r="Q16" s="26"/>
      <c r="R16" s="95"/>
      <c r="S16" s="26">
        <f t="shared" si="0"/>
        <v>0</v>
      </c>
      <c r="T16" s="26" t="str">
        <f t="shared" si="1"/>
        <v/>
      </c>
      <c r="U16" s="32"/>
      <c r="V16" s="32"/>
    </row>
    <row r="17" customHeight="1" spans="1:22">
      <c r="A17" s="23"/>
      <c r="B17" s="23"/>
      <c r="C17" s="24"/>
      <c r="D17" s="127"/>
      <c r="E17" s="24"/>
      <c r="F17" s="23"/>
      <c r="G17" s="23"/>
      <c r="H17" s="25"/>
      <c r="I17" s="25"/>
      <c r="J17" s="39"/>
      <c r="K17" s="26"/>
      <c r="L17" s="26"/>
      <c r="M17" s="26"/>
      <c r="N17" s="26"/>
      <c r="O17" s="26"/>
      <c r="P17" s="26"/>
      <c r="Q17" s="26"/>
      <c r="R17" s="95"/>
      <c r="S17" s="26">
        <f t="shared" si="0"/>
        <v>0</v>
      </c>
      <c r="T17" s="26" t="str">
        <f t="shared" si="1"/>
        <v/>
      </c>
      <c r="U17" s="32"/>
      <c r="V17" s="32"/>
    </row>
    <row r="18" customHeight="1" spans="1:22">
      <c r="A18" s="23"/>
      <c r="B18" s="23"/>
      <c r="C18" s="24"/>
      <c r="D18" s="127"/>
      <c r="E18" s="24"/>
      <c r="F18" s="23"/>
      <c r="G18" s="23"/>
      <c r="H18" s="25"/>
      <c r="I18" s="25"/>
      <c r="J18" s="39"/>
      <c r="K18" s="26"/>
      <c r="L18" s="26"/>
      <c r="M18" s="26"/>
      <c r="N18" s="26"/>
      <c r="O18" s="26"/>
      <c r="P18" s="26"/>
      <c r="Q18" s="26"/>
      <c r="R18" s="95"/>
      <c r="S18" s="26">
        <f t="shared" si="0"/>
        <v>0</v>
      </c>
      <c r="T18" s="26" t="str">
        <f t="shared" si="1"/>
        <v/>
      </c>
      <c r="U18" s="32"/>
      <c r="V18" s="32"/>
    </row>
    <row r="19" customHeight="1" spans="1:22">
      <c r="A19" s="23"/>
      <c r="B19" s="23"/>
      <c r="C19" s="24"/>
      <c r="D19" s="127"/>
      <c r="E19" s="24"/>
      <c r="F19" s="23"/>
      <c r="G19" s="23"/>
      <c r="H19" s="25"/>
      <c r="I19" s="25"/>
      <c r="J19" s="39"/>
      <c r="K19" s="26"/>
      <c r="L19" s="26"/>
      <c r="M19" s="26"/>
      <c r="N19" s="26"/>
      <c r="O19" s="26"/>
      <c r="P19" s="26"/>
      <c r="Q19" s="26"/>
      <c r="R19" s="95"/>
      <c r="S19" s="26">
        <f t="shared" si="0"/>
        <v>0</v>
      </c>
      <c r="T19" s="26" t="str">
        <f t="shared" si="1"/>
        <v/>
      </c>
      <c r="U19" s="32"/>
      <c r="V19" s="32"/>
    </row>
    <row r="20" customHeight="1" spans="1:22">
      <c r="A20" s="23"/>
      <c r="B20" s="23"/>
      <c r="C20" s="24"/>
      <c r="D20" s="127"/>
      <c r="E20" s="24"/>
      <c r="F20" s="23"/>
      <c r="G20" s="23"/>
      <c r="H20" s="25"/>
      <c r="I20" s="25"/>
      <c r="J20" s="39"/>
      <c r="K20" s="26"/>
      <c r="L20" s="26"/>
      <c r="M20" s="26"/>
      <c r="N20" s="26"/>
      <c r="O20" s="26"/>
      <c r="P20" s="26"/>
      <c r="Q20" s="26"/>
      <c r="R20" s="95"/>
      <c r="S20" s="26">
        <f t="shared" si="0"/>
        <v>0</v>
      </c>
      <c r="T20" s="26" t="str">
        <f t="shared" si="1"/>
        <v/>
      </c>
      <c r="U20" s="32"/>
      <c r="V20" s="32"/>
    </row>
    <row r="21" customHeight="1" spans="1:22">
      <c r="A21" s="23"/>
      <c r="B21" s="23"/>
      <c r="C21" s="24"/>
      <c r="D21" s="127"/>
      <c r="E21" s="24"/>
      <c r="F21" s="23"/>
      <c r="G21" s="23"/>
      <c r="H21" s="25"/>
      <c r="I21" s="25"/>
      <c r="J21" s="39"/>
      <c r="K21" s="26"/>
      <c r="L21" s="26"/>
      <c r="M21" s="26"/>
      <c r="N21" s="26"/>
      <c r="O21" s="26"/>
      <c r="P21" s="26"/>
      <c r="Q21" s="26"/>
      <c r="R21" s="95"/>
      <c r="S21" s="26">
        <f t="shared" si="0"/>
        <v>0</v>
      </c>
      <c r="T21" s="26" t="str">
        <f t="shared" si="1"/>
        <v/>
      </c>
      <c r="U21" s="32"/>
      <c r="V21" s="32"/>
    </row>
    <row r="22" customHeight="1" spans="1:22">
      <c r="A22" s="23"/>
      <c r="B22" s="23"/>
      <c r="C22" s="24"/>
      <c r="D22" s="127"/>
      <c r="E22" s="24"/>
      <c r="F22" s="23"/>
      <c r="G22" s="23"/>
      <c r="H22" s="25"/>
      <c r="I22" s="25"/>
      <c r="J22" s="39"/>
      <c r="K22" s="26"/>
      <c r="L22" s="26"/>
      <c r="M22" s="26"/>
      <c r="N22" s="26"/>
      <c r="O22" s="26"/>
      <c r="P22" s="26"/>
      <c r="Q22" s="26"/>
      <c r="R22" s="95"/>
      <c r="S22" s="26">
        <f t="shared" si="0"/>
        <v>0</v>
      </c>
      <c r="T22" s="26" t="str">
        <f t="shared" si="1"/>
        <v/>
      </c>
      <c r="U22" s="32"/>
      <c r="V22" s="32"/>
    </row>
    <row r="23" customHeight="1" spans="1:22">
      <c r="A23" s="23"/>
      <c r="B23" s="23"/>
      <c r="C23" s="24"/>
      <c r="D23" s="127"/>
      <c r="E23" s="24"/>
      <c r="F23" s="23"/>
      <c r="G23" s="23"/>
      <c r="H23" s="25"/>
      <c r="I23" s="25"/>
      <c r="J23" s="39"/>
      <c r="K23" s="26"/>
      <c r="L23" s="26"/>
      <c r="M23" s="26"/>
      <c r="N23" s="26"/>
      <c r="O23" s="26"/>
      <c r="P23" s="26"/>
      <c r="Q23" s="26"/>
      <c r="R23" s="95"/>
      <c r="S23" s="26">
        <f t="shared" si="0"/>
        <v>0</v>
      </c>
      <c r="T23" s="26" t="str">
        <f t="shared" si="1"/>
        <v/>
      </c>
      <c r="U23" s="32"/>
      <c r="V23" s="32"/>
    </row>
    <row r="24" customHeight="1" spans="1:22">
      <c r="A24" s="23"/>
      <c r="B24" s="23"/>
      <c r="C24" s="24"/>
      <c r="D24" s="127"/>
      <c r="E24" s="24"/>
      <c r="F24" s="23"/>
      <c r="G24" s="23"/>
      <c r="H24" s="25"/>
      <c r="I24" s="25"/>
      <c r="J24" s="39"/>
      <c r="K24" s="26"/>
      <c r="L24" s="26"/>
      <c r="M24" s="26"/>
      <c r="N24" s="26"/>
      <c r="O24" s="26"/>
      <c r="P24" s="26"/>
      <c r="Q24" s="26"/>
      <c r="R24" s="95"/>
      <c r="S24" s="26">
        <f t="shared" si="0"/>
        <v>0</v>
      </c>
      <c r="T24" s="26" t="str">
        <f t="shared" si="1"/>
        <v/>
      </c>
      <c r="U24" s="32"/>
      <c r="V24" s="32"/>
    </row>
    <row r="25" customHeight="1" spans="1:22">
      <c r="A25" s="23"/>
      <c r="B25" s="23"/>
      <c r="C25" s="24"/>
      <c r="D25" s="127"/>
      <c r="E25" s="24"/>
      <c r="F25" s="23"/>
      <c r="G25" s="23"/>
      <c r="H25" s="25"/>
      <c r="I25" s="25"/>
      <c r="J25" s="39"/>
      <c r="K25" s="26"/>
      <c r="L25" s="26"/>
      <c r="M25" s="26"/>
      <c r="N25" s="26"/>
      <c r="O25" s="26"/>
      <c r="P25" s="26"/>
      <c r="Q25" s="26"/>
      <c r="R25" s="95"/>
      <c r="S25" s="26">
        <f t="shared" si="0"/>
        <v>0</v>
      </c>
      <c r="T25" s="26" t="str">
        <f t="shared" si="1"/>
        <v/>
      </c>
      <c r="U25" s="32"/>
      <c r="V25" s="32"/>
    </row>
    <row r="26" customHeight="1" spans="1:22">
      <c r="A26" s="23"/>
      <c r="B26" s="23"/>
      <c r="C26" s="24"/>
      <c r="D26" s="127"/>
      <c r="E26" s="24"/>
      <c r="F26" s="23"/>
      <c r="G26" s="23"/>
      <c r="H26" s="25"/>
      <c r="I26" s="25"/>
      <c r="J26" s="39"/>
      <c r="K26" s="26"/>
      <c r="L26" s="26"/>
      <c r="M26" s="26"/>
      <c r="N26" s="26"/>
      <c r="O26" s="26"/>
      <c r="P26" s="26"/>
      <c r="Q26" s="26"/>
      <c r="R26" s="95"/>
      <c r="S26" s="26"/>
      <c r="T26" s="26"/>
      <c r="U26" s="32"/>
      <c r="V26" s="32"/>
    </row>
    <row r="27" customHeight="1" spans="1:22">
      <c r="A27" s="27" t="s">
        <v>482</v>
      </c>
      <c r="B27" s="119"/>
      <c r="C27" s="45"/>
      <c r="D27" s="127"/>
      <c r="E27" s="24"/>
      <c r="F27" s="23"/>
      <c r="G27" s="23"/>
      <c r="H27" s="25"/>
      <c r="I27" s="25"/>
      <c r="J27" s="23"/>
      <c r="K27" s="26">
        <f t="shared" ref="K27:Q27" si="2">SUM(K7:K26)</f>
        <v>0</v>
      </c>
      <c r="L27" s="26">
        <f t="shared" si="2"/>
        <v>0</v>
      </c>
      <c r="M27" s="26"/>
      <c r="N27" s="26"/>
      <c r="O27" s="26">
        <f t="shared" si="2"/>
        <v>0</v>
      </c>
      <c r="P27" s="26">
        <f t="shared" si="2"/>
        <v>0</v>
      </c>
      <c r="Q27" s="26">
        <f t="shared" si="2"/>
        <v>0</v>
      </c>
      <c r="R27" s="95"/>
      <c r="S27" s="26">
        <f>SUM(S7:S26)</f>
        <v>0</v>
      </c>
      <c r="T27" s="26" t="str">
        <f>IF(P27=0,"",(S27-P27)/P27*100)</f>
        <v/>
      </c>
      <c r="U27" s="32"/>
      <c r="V27" s="32"/>
    </row>
    <row r="28" customHeight="1" spans="1:15">
      <c r="A28" s="29" t="str">
        <f>封面!D11&amp;封面!G11</f>
        <v>填表人：魏延辉</v>
      </c>
      <c r="O28" s="29" t="str">
        <f>"评估人员："&amp;封面!G26</f>
        <v>评估人员：张冰心</v>
      </c>
    </row>
    <row r="29" customHeight="1" spans="1:1">
      <c r="A29" s="29" t="str">
        <f>CONCATENATE(封面!D13,封面!F13,封面!G13,封面!H13,封面!I13,封面!J13,封面!K13)</f>
        <v>填表日期：2021年3月31日</v>
      </c>
    </row>
  </sheetData>
  <mergeCells count="20">
    <mergeCell ref="A2:U2"/>
    <mergeCell ref="A3:U3"/>
    <mergeCell ref="K5:L5"/>
    <mergeCell ref="M5:N5"/>
    <mergeCell ref="O5:P5"/>
    <mergeCell ref="Q5:S5"/>
    <mergeCell ref="A27:C27"/>
    <mergeCell ref="A5:A6"/>
    <mergeCell ref="B5:B6"/>
    <mergeCell ref="C5:C6"/>
    <mergeCell ref="D5:D6"/>
    <mergeCell ref="E5:E6"/>
    <mergeCell ref="F5:F6"/>
    <mergeCell ref="G5:G6"/>
    <mergeCell ref="H5:H6"/>
    <mergeCell ref="I5:I6"/>
    <mergeCell ref="J5:J6"/>
    <mergeCell ref="T5:T6"/>
    <mergeCell ref="U5:U6"/>
    <mergeCell ref="V5:V6"/>
  </mergeCells>
  <hyperlinks>
    <hyperlink ref="A1" location="索引目录!E39" display="返回索引页"/>
    <hyperlink ref="B1" location="固定资产汇总!B13" display="返回"/>
  </hyperlinks>
  <printOptions horizontalCentered="1"/>
  <pageMargins left="0.354166666666667" right="0.354166666666667" top="0.786805555555556" bottom="0.786805555555556" header="1.02986111111111" footer="0.511111111111111"/>
  <pageSetup paperSize="9" firstPageNumber="4294963191" fitToHeight="0" orientation="landscape" useFirstPageNumber="1"/>
  <headerFooter alignWithMargins="0">
    <oddHeader>&amp;R&amp;"宋体,常规"&amp;10表&amp;"Times New Roman,常规"4-6-5
&amp;"宋体,常规"共&amp;"Times New Roman,常规"&amp;N&amp;"宋体,常规"页第&amp;"Times New Roman,常规"&amp;P&amp;"宋体,常规"页</oddHeader>
  </headerFooter>
  <legacy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168"/>
  <sheetViews>
    <sheetView workbookViewId="0">
      <pane xSplit="17" ySplit="6" topLeftCell="Z133" activePane="bottomRight" state="frozen"/>
      <selection/>
      <selection pane="topRight"/>
      <selection pane="bottomLeft"/>
      <selection pane="bottomRight" activeCell="F141" sqref="F141"/>
    </sheetView>
  </sheetViews>
  <sheetFormatPr defaultColWidth="9" defaultRowHeight="15.75" customHeight="1"/>
  <cols>
    <col min="1" max="1" width="3.625" style="13" customWidth="1"/>
    <col min="2" max="2" width="8.375" style="13" customWidth="1"/>
    <col min="3" max="3" width="8.125" style="13" customWidth="1"/>
    <col min="4" max="4" width="9.625" style="161" customWidth="1"/>
    <col min="5" max="5" width="8" style="13" hidden="1" customWidth="1" outlineLevel="1"/>
    <col min="6" max="6" width="10.375" style="13" customWidth="1" collapsed="1"/>
    <col min="7" max="8" width="3.625" style="13" customWidth="1"/>
    <col min="9" max="9" width="7.625" style="162" customWidth="1"/>
    <col min="10" max="10" width="7.625" style="163" customWidth="1"/>
    <col min="11" max="14" width="11" style="13" hidden="1" customWidth="1" outlineLevel="1"/>
    <col min="15" max="15" width="11.125" style="13" customWidth="1" collapsed="1"/>
    <col min="16" max="17" width="11.125" style="13" customWidth="1"/>
    <col min="18" max="18" width="7" style="13" customWidth="1"/>
    <col min="19" max="19" width="11.125" style="13" customWidth="1"/>
    <col min="20" max="20" width="6.75" style="164" customWidth="1"/>
    <col min="21" max="21" width="4.625" style="13" customWidth="1"/>
    <col min="22" max="22" width="4.625" style="165" customWidth="1"/>
    <col min="23" max="23" width="5.625" style="165" customWidth="1"/>
    <col min="24" max="24" width="5.625" style="13" customWidth="1"/>
    <col min="25" max="27" width="6.625" style="13" customWidth="1"/>
    <col min="28" max="28" width="6.625" style="166" customWidth="1"/>
    <col min="29" max="31" width="12.625" style="13" customWidth="1"/>
    <col min="32" max="33" width="9" style="13"/>
    <col min="34" max="34" width="11.375" style="167" customWidth="1"/>
    <col min="35" max="16384" width="9" style="13"/>
  </cols>
  <sheetData>
    <row r="1" spans="1:23">
      <c r="A1" s="14" t="s">
        <v>284</v>
      </c>
      <c r="B1" s="15" t="s">
        <v>361</v>
      </c>
      <c r="C1" s="16"/>
      <c r="D1" s="168"/>
      <c r="E1" s="16"/>
      <c r="F1" s="16"/>
      <c r="G1" s="16"/>
      <c r="H1" s="16"/>
      <c r="K1" s="16"/>
      <c r="L1" s="16"/>
      <c r="M1" s="16"/>
      <c r="N1" s="16"/>
      <c r="O1" s="16"/>
      <c r="P1" s="16"/>
      <c r="Q1" s="16"/>
      <c r="R1" s="16"/>
      <c r="S1" s="16"/>
      <c r="U1" s="16"/>
      <c r="V1" s="207"/>
      <c r="W1" s="207"/>
    </row>
    <row r="2" s="11" customFormat="1" ht="30" customHeight="1" spans="1:34">
      <c r="A2" s="17" t="s">
        <v>961</v>
      </c>
      <c r="B2" s="18"/>
      <c r="C2" s="18"/>
      <c r="D2" s="18"/>
      <c r="E2" s="18"/>
      <c r="F2" s="18"/>
      <c r="G2" s="18"/>
      <c r="H2" s="18"/>
      <c r="I2" s="18"/>
      <c r="J2" s="18"/>
      <c r="K2" s="18"/>
      <c r="L2" s="18"/>
      <c r="M2" s="18"/>
      <c r="N2" s="18"/>
      <c r="O2" s="18"/>
      <c r="P2" s="18"/>
      <c r="Q2" s="18"/>
      <c r="R2" s="18"/>
      <c r="S2" s="18"/>
      <c r="T2" s="18"/>
      <c r="U2" s="18"/>
      <c r="V2" s="208"/>
      <c r="W2" s="208"/>
      <c r="AB2" s="224"/>
      <c r="AH2" s="245"/>
    </row>
    <row r="3" s="159" customFormat="1" ht="15.95" customHeight="1" spans="1:34">
      <c r="A3" s="169" t="str">
        <f>CONCATENATE(封面!D9,封面!F9,封面!G9,封面!H9,封面!I9,封面!J9,封面!K9)</f>
        <v>评估基准日：2021年3月31日</v>
      </c>
      <c r="B3" s="169"/>
      <c r="C3" s="169"/>
      <c r="D3" s="169"/>
      <c r="E3" s="169"/>
      <c r="F3" s="169"/>
      <c r="G3" s="169"/>
      <c r="H3" s="169"/>
      <c r="I3" s="194"/>
      <c r="J3" s="194"/>
      <c r="K3" s="194"/>
      <c r="L3" s="194"/>
      <c r="M3" s="194"/>
      <c r="N3" s="194"/>
      <c r="O3" s="194"/>
      <c r="P3" s="194"/>
      <c r="Q3" s="194"/>
      <c r="R3" s="194"/>
      <c r="S3" s="194"/>
      <c r="T3" s="194"/>
      <c r="U3" s="194"/>
      <c r="V3" s="209"/>
      <c r="W3" s="209"/>
      <c r="AB3" s="225"/>
      <c r="AH3" s="246"/>
    </row>
    <row r="4" s="159" customFormat="1" ht="15.95" customHeight="1" spans="1:34">
      <c r="A4" s="170" t="str">
        <f>封面!D7&amp;封面!F7</f>
        <v>产权持有人：黑龙江省机场管理集团有限公司漠河机场分公司</v>
      </c>
      <c r="D4" s="171"/>
      <c r="I4" s="195"/>
      <c r="J4" s="195"/>
      <c r="T4" s="210"/>
      <c r="U4" s="211" t="s">
        <v>286</v>
      </c>
      <c r="V4" s="212" t="str">
        <f>封面!F9&amp;封面!G9&amp;封面!H9&amp;封面!I9&amp;封面!J9&amp;封面!K9</f>
        <v>2021年3月31日</v>
      </c>
      <c r="W4" s="213"/>
      <c r="X4" s="214"/>
      <c r="Y4" s="226"/>
      <c r="Z4" s="227"/>
      <c r="AA4" s="227"/>
      <c r="AB4" s="228"/>
      <c r="AC4" s="227"/>
      <c r="AD4" s="227"/>
      <c r="AE4" s="227"/>
      <c r="AH4" s="246"/>
    </row>
    <row r="5" s="160" customFormat="1" ht="15.95" customHeight="1" spans="1:34">
      <c r="A5" s="172" t="s">
        <v>351</v>
      </c>
      <c r="B5" s="173" t="s">
        <v>962</v>
      </c>
      <c r="C5" s="173" t="s">
        <v>848</v>
      </c>
      <c r="D5" s="174" t="s">
        <v>963</v>
      </c>
      <c r="E5" s="175" t="s">
        <v>670</v>
      </c>
      <c r="F5" s="173" t="s">
        <v>958</v>
      </c>
      <c r="G5" s="173" t="s">
        <v>542</v>
      </c>
      <c r="H5" s="173" t="s">
        <v>543</v>
      </c>
      <c r="I5" s="196" t="s">
        <v>959</v>
      </c>
      <c r="J5" s="196" t="s">
        <v>568</v>
      </c>
      <c r="K5" s="197" t="s">
        <v>364</v>
      </c>
      <c r="L5" s="197"/>
      <c r="M5" s="198" t="s">
        <v>442</v>
      </c>
      <c r="N5" s="199"/>
      <c r="O5" s="172" t="s">
        <v>366</v>
      </c>
      <c r="P5" s="172"/>
      <c r="Q5" s="172" t="s">
        <v>367</v>
      </c>
      <c r="R5" s="172"/>
      <c r="S5" s="172"/>
      <c r="T5" s="215" t="s">
        <v>369</v>
      </c>
      <c r="U5" s="173" t="s">
        <v>450</v>
      </c>
      <c r="V5" s="216" t="s">
        <v>964</v>
      </c>
      <c r="W5" s="217" t="s">
        <v>680</v>
      </c>
      <c r="X5" s="217" t="s">
        <v>678</v>
      </c>
      <c r="Y5" s="229" t="s">
        <v>679</v>
      </c>
      <c r="Z5" s="230" t="s">
        <v>965</v>
      </c>
      <c r="AA5" s="230" t="s">
        <v>966</v>
      </c>
      <c r="AB5" s="231" t="s">
        <v>967</v>
      </c>
      <c r="AC5" s="232" t="s">
        <v>968</v>
      </c>
      <c r="AD5" s="233" t="s">
        <v>969</v>
      </c>
      <c r="AE5" s="234" t="s">
        <v>970</v>
      </c>
      <c r="AH5" s="247"/>
    </row>
    <row r="6" s="160" customFormat="1" ht="15.95" customHeight="1" spans="1:34">
      <c r="A6" s="172"/>
      <c r="B6" s="172"/>
      <c r="C6" s="172"/>
      <c r="D6" s="174"/>
      <c r="E6" s="175"/>
      <c r="F6" s="172"/>
      <c r="G6" s="172"/>
      <c r="H6" s="172"/>
      <c r="I6" s="196"/>
      <c r="J6" s="196"/>
      <c r="K6" s="172" t="s">
        <v>637</v>
      </c>
      <c r="L6" s="172" t="s">
        <v>638</v>
      </c>
      <c r="M6" s="172" t="s">
        <v>637</v>
      </c>
      <c r="N6" s="172" t="s">
        <v>638</v>
      </c>
      <c r="O6" s="172" t="s">
        <v>637</v>
      </c>
      <c r="P6" s="172" t="s">
        <v>638</v>
      </c>
      <c r="Q6" s="172" t="s">
        <v>637</v>
      </c>
      <c r="R6" s="172" t="s">
        <v>701</v>
      </c>
      <c r="S6" s="172" t="s">
        <v>638</v>
      </c>
      <c r="T6" s="215"/>
      <c r="U6" s="172"/>
      <c r="V6" s="216"/>
      <c r="W6" s="217"/>
      <c r="X6" s="217"/>
      <c r="Y6" s="229"/>
      <c r="Z6" s="235"/>
      <c r="AA6" s="235"/>
      <c r="AB6" s="236"/>
      <c r="AC6" s="237"/>
      <c r="AD6" s="238"/>
      <c r="AE6" s="234"/>
      <c r="AH6" s="247" t="s">
        <v>971</v>
      </c>
    </row>
    <row r="7" s="159" customFormat="1" ht="15.95" customHeight="1" spans="1:34">
      <c r="A7" s="172"/>
      <c r="B7" s="176"/>
      <c r="C7" s="177"/>
      <c r="D7" s="178"/>
      <c r="E7" s="179"/>
      <c r="F7" s="180"/>
      <c r="G7" s="172"/>
      <c r="H7" s="172"/>
      <c r="I7" s="200"/>
      <c r="J7" s="200"/>
      <c r="K7" s="201"/>
      <c r="L7" s="201"/>
      <c r="M7" s="201"/>
      <c r="N7" s="201"/>
      <c r="O7" s="202"/>
      <c r="P7" s="202"/>
      <c r="Q7" s="201"/>
      <c r="R7" s="218"/>
      <c r="S7" s="201"/>
      <c r="T7" s="215"/>
      <c r="U7" s="85"/>
      <c r="V7" s="219"/>
      <c r="W7" s="219"/>
      <c r="X7" s="219"/>
      <c r="Y7" s="239"/>
      <c r="Z7" s="219"/>
      <c r="AA7" s="219"/>
      <c r="AB7" s="240"/>
      <c r="AC7" s="201"/>
      <c r="AD7" s="240"/>
      <c r="AE7" s="241"/>
      <c r="AG7" s="211"/>
      <c r="AH7" s="246"/>
    </row>
    <row r="8" s="159" customFormat="1" ht="15.95" customHeight="1" spans="1:34">
      <c r="A8" s="172"/>
      <c r="B8" s="176"/>
      <c r="C8" s="177"/>
      <c r="D8" s="178"/>
      <c r="E8" s="179"/>
      <c r="F8" s="180"/>
      <c r="G8" s="172"/>
      <c r="H8" s="172"/>
      <c r="I8" s="200"/>
      <c r="J8" s="200"/>
      <c r="K8" s="201"/>
      <c r="L8" s="201"/>
      <c r="M8" s="201"/>
      <c r="N8" s="201"/>
      <c r="O8" s="202"/>
      <c r="P8" s="202"/>
      <c r="Q8" s="201"/>
      <c r="R8" s="218"/>
      <c r="S8" s="201"/>
      <c r="T8" s="215"/>
      <c r="U8" s="85"/>
      <c r="V8" s="219"/>
      <c r="W8" s="219"/>
      <c r="X8" s="219"/>
      <c r="Y8" s="239"/>
      <c r="Z8" s="219"/>
      <c r="AA8" s="219"/>
      <c r="AB8" s="240"/>
      <c r="AC8" s="201"/>
      <c r="AD8" s="240"/>
      <c r="AE8" s="241"/>
      <c r="AH8" s="246"/>
    </row>
    <row r="9" s="159" customFormat="1" ht="15.95" customHeight="1" spans="1:34">
      <c r="A9" s="172"/>
      <c r="B9" s="176"/>
      <c r="C9" s="177"/>
      <c r="D9" s="178"/>
      <c r="E9" s="179"/>
      <c r="F9" s="180"/>
      <c r="G9" s="172"/>
      <c r="H9" s="172"/>
      <c r="I9" s="200"/>
      <c r="J9" s="200"/>
      <c r="K9" s="201"/>
      <c r="L9" s="201"/>
      <c r="M9" s="201"/>
      <c r="N9" s="201"/>
      <c r="O9" s="202"/>
      <c r="P9" s="202"/>
      <c r="Q9" s="201"/>
      <c r="R9" s="218"/>
      <c r="S9" s="201"/>
      <c r="T9" s="215"/>
      <c r="U9" s="85"/>
      <c r="V9" s="219"/>
      <c r="W9" s="219"/>
      <c r="X9" s="219"/>
      <c r="Y9" s="239"/>
      <c r="Z9" s="219"/>
      <c r="AA9" s="219"/>
      <c r="AB9" s="240"/>
      <c r="AC9" s="201"/>
      <c r="AD9" s="240"/>
      <c r="AE9" s="241"/>
      <c r="AH9" s="246"/>
    </row>
    <row r="10" s="159" customFormat="1" ht="15.95" customHeight="1" spans="1:34">
      <c r="A10" s="172"/>
      <c r="B10" s="176"/>
      <c r="C10" s="177"/>
      <c r="D10" s="178"/>
      <c r="E10" s="181"/>
      <c r="F10" s="180"/>
      <c r="G10" s="182"/>
      <c r="H10" s="182"/>
      <c r="I10" s="200"/>
      <c r="J10" s="200"/>
      <c r="K10" s="203"/>
      <c r="L10" s="203"/>
      <c r="M10" s="203"/>
      <c r="N10" s="203"/>
      <c r="O10" s="202"/>
      <c r="P10" s="202"/>
      <c r="Q10" s="201"/>
      <c r="R10" s="218"/>
      <c r="S10" s="201"/>
      <c r="T10" s="215"/>
      <c r="U10" s="85"/>
      <c r="V10" s="219"/>
      <c r="W10" s="219"/>
      <c r="X10" s="219"/>
      <c r="Y10" s="239"/>
      <c r="Z10" s="219"/>
      <c r="AA10" s="219"/>
      <c r="AB10" s="240"/>
      <c r="AC10" s="201"/>
      <c r="AD10" s="240"/>
      <c r="AE10" s="241"/>
      <c r="AH10" s="246"/>
    </row>
    <row r="11" s="159" customFormat="1" ht="15.95" customHeight="1" spans="1:34">
      <c r="A11" s="172"/>
      <c r="B11" s="176"/>
      <c r="C11" s="177"/>
      <c r="D11" s="178"/>
      <c r="E11" s="181"/>
      <c r="F11" s="180"/>
      <c r="G11" s="182"/>
      <c r="H11" s="182"/>
      <c r="I11" s="200"/>
      <c r="J11" s="200"/>
      <c r="K11" s="203"/>
      <c r="L11" s="203"/>
      <c r="M11" s="203"/>
      <c r="N11" s="203"/>
      <c r="O11" s="202"/>
      <c r="P11" s="202"/>
      <c r="Q11" s="201"/>
      <c r="R11" s="218"/>
      <c r="S11" s="201"/>
      <c r="T11" s="215"/>
      <c r="U11" s="85"/>
      <c r="V11" s="219"/>
      <c r="W11" s="219"/>
      <c r="X11" s="219"/>
      <c r="Y11" s="239"/>
      <c r="Z11" s="219"/>
      <c r="AA11" s="219"/>
      <c r="AB11" s="240"/>
      <c r="AC11" s="201"/>
      <c r="AD11" s="240"/>
      <c r="AE11" s="241"/>
      <c r="AH11" s="246"/>
    </row>
    <row r="12" s="139" customFormat="1" ht="15.95" customHeight="1" spans="1:34">
      <c r="A12" s="141"/>
      <c r="B12" s="183"/>
      <c r="C12" s="184"/>
      <c r="D12" s="185"/>
      <c r="E12" s="186"/>
      <c r="F12" s="187"/>
      <c r="G12" s="188"/>
      <c r="H12" s="188"/>
      <c r="I12" s="204"/>
      <c r="J12" s="204"/>
      <c r="K12" s="205"/>
      <c r="L12" s="205"/>
      <c r="M12" s="205"/>
      <c r="N12" s="205"/>
      <c r="O12" s="206"/>
      <c r="P12" s="206"/>
      <c r="Q12" s="147"/>
      <c r="R12" s="220"/>
      <c r="S12" s="147"/>
      <c r="T12" s="221"/>
      <c r="U12" s="222"/>
      <c r="V12" s="223"/>
      <c r="W12" s="223"/>
      <c r="X12" s="223"/>
      <c r="Y12" s="242"/>
      <c r="Z12" s="223"/>
      <c r="AA12" s="223"/>
      <c r="AB12" s="243"/>
      <c r="AC12" s="147"/>
      <c r="AD12" s="243"/>
      <c r="AE12" s="244"/>
      <c r="AH12" s="248"/>
    </row>
    <row r="13" s="159" customFormat="1" ht="15.95" customHeight="1" spans="1:34">
      <c r="A13" s="172"/>
      <c r="B13" s="176"/>
      <c r="C13" s="177"/>
      <c r="D13" s="178"/>
      <c r="E13" s="189"/>
      <c r="F13" s="180"/>
      <c r="G13" s="182"/>
      <c r="H13" s="182"/>
      <c r="I13" s="200"/>
      <c r="J13" s="200"/>
      <c r="K13" s="203"/>
      <c r="L13" s="203"/>
      <c r="M13" s="203"/>
      <c r="N13" s="203"/>
      <c r="O13" s="202"/>
      <c r="P13" s="202"/>
      <c r="Q13" s="201"/>
      <c r="R13" s="218"/>
      <c r="S13" s="201"/>
      <c r="T13" s="215"/>
      <c r="U13" s="85"/>
      <c r="V13" s="219"/>
      <c r="W13" s="219"/>
      <c r="X13" s="219"/>
      <c r="Y13" s="239"/>
      <c r="Z13" s="219"/>
      <c r="AA13" s="219"/>
      <c r="AB13" s="240"/>
      <c r="AC13" s="201"/>
      <c r="AD13" s="240"/>
      <c r="AE13" s="241"/>
      <c r="AH13" s="246"/>
    </row>
    <row r="14" s="159" customFormat="1" ht="15.95" customHeight="1" spans="1:34">
      <c r="A14" s="172"/>
      <c r="B14" s="176"/>
      <c r="C14" s="177"/>
      <c r="D14" s="178"/>
      <c r="E14" s="189"/>
      <c r="F14" s="180"/>
      <c r="G14" s="182"/>
      <c r="H14" s="182"/>
      <c r="I14" s="200"/>
      <c r="J14" s="200"/>
      <c r="K14" s="203"/>
      <c r="L14" s="203"/>
      <c r="M14" s="203"/>
      <c r="N14" s="203"/>
      <c r="O14" s="202"/>
      <c r="P14" s="202"/>
      <c r="Q14" s="201"/>
      <c r="R14" s="218"/>
      <c r="S14" s="201"/>
      <c r="T14" s="215"/>
      <c r="U14" s="85"/>
      <c r="V14" s="219"/>
      <c r="W14" s="219"/>
      <c r="X14" s="219"/>
      <c r="Y14" s="239"/>
      <c r="Z14" s="219"/>
      <c r="AA14" s="219"/>
      <c r="AB14" s="240"/>
      <c r="AC14" s="201"/>
      <c r="AD14" s="240"/>
      <c r="AE14" s="241"/>
      <c r="AH14" s="246"/>
    </row>
    <row r="15" s="159" customFormat="1" ht="15.95" customHeight="1" spans="1:34">
      <c r="A15" s="172"/>
      <c r="B15" s="176"/>
      <c r="C15" s="177"/>
      <c r="D15" s="178"/>
      <c r="E15" s="189"/>
      <c r="F15" s="180"/>
      <c r="G15" s="182"/>
      <c r="H15" s="182"/>
      <c r="I15" s="200"/>
      <c r="J15" s="200"/>
      <c r="K15" s="203"/>
      <c r="L15" s="203"/>
      <c r="M15" s="203"/>
      <c r="N15" s="203"/>
      <c r="O15" s="202"/>
      <c r="P15" s="202"/>
      <c r="Q15" s="201"/>
      <c r="R15" s="218"/>
      <c r="S15" s="201"/>
      <c r="T15" s="215"/>
      <c r="U15" s="85"/>
      <c r="V15" s="219"/>
      <c r="W15" s="219"/>
      <c r="X15" s="219"/>
      <c r="Y15" s="239"/>
      <c r="Z15" s="219"/>
      <c r="AA15" s="219"/>
      <c r="AB15" s="240"/>
      <c r="AC15" s="201"/>
      <c r="AD15" s="240"/>
      <c r="AE15" s="241"/>
      <c r="AH15" s="246"/>
    </row>
    <row r="16" s="159" customFormat="1" ht="15.95" customHeight="1" spans="1:34">
      <c r="A16" s="172"/>
      <c r="B16" s="176"/>
      <c r="C16" s="177"/>
      <c r="D16" s="178"/>
      <c r="E16" s="189"/>
      <c r="F16" s="180"/>
      <c r="G16" s="182"/>
      <c r="H16" s="182"/>
      <c r="I16" s="200"/>
      <c r="J16" s="200"/>
      <c r="K16" s="203"/>
      <c r="L16" s="203"/>
      <c r="M16" s="203"/>
      <c r="N16" s="203"/>
      <c r="O16" s="202"/>
      <c r="P16" s="202"/>
      <c r="Q16" s="201"/>
      <c r="R16" s="218"/>
      <c r="S16" s="201"/>
      <c r="T16" s="215"/>
      <c r="U16" s="85"/>
      <c r="V16" s="219"/>
      <c r="W16" s="219"/>
      <c r="X16" s="219"/>
      <c r="Y16" s="239"/>
      <c r="Z16" s="219"/>
      <c r="AA16" s="219"/>
      <c r="AB16" s="240"/>
      <c r="AC16" s="201"/>
      <c r="AD16" s="240"/>
      <c r="AE16" s="241"/>
      <c r="AH16" s="246"/>
    </row>
    <row r="17" s="159" customFormat="1" ht="15.95" customHeight="1" spans="1:34">
      <c r="A17" s="172"/>
      <c r="B17" s="176"/>
      <c r="C17" s="190"/>
      <c r="D17" s="191"/>
      <c r="E17" s="189"/>
      <c r="F17" s="180"/>
      <c r="G17" s="182"/>
      <c r="H17" s="182"/>
      <c r="I17" s="200"/>
      <c r="J17" s="200"/>
      <c r="K17" s="203"/>
      <c r="L17" s="203"/>
      <c r="M17" s="203"/>
      <c r="N17" s="203"/>
      <c r="O17" s="202"/>
      <c r="P17" s="202"/>
      <c r="Q17" s="201"/>
      <c r="R17" s="218"/>
      <c r="S17" s="201"/>
      <c r="T17" s="215"/>
      <c r="U17" s="85"/>
      <c r="V17" s="219"/>
      <c r="W17" s="219"/>
      <c r="X17" s="219"/>
      <c r="Y17" s="239"/>
      <c r="Z17" s="219"/>
      <c r="AA17" s="219"/>
      <c r="AB17" s="240"/>
      <c r="AC17" s="201"/>
      <c r="AD17" s="240"/>
      <c r="AE17" s="241"/>
      <c r="AH17" s="246"/>
    </row>
    <row r="18" s="159" customFormat="1" ht="15.95" customHeight="1" spans="1:34">
      <c r="A18" s="172"/>
      <c r="B18" s="176"/>
      <c r="C18" s="190"/>
      <c r="D18" s="191"/>
      <c r="E18" s="189"/>
      <c r="F18" s="180"/>
      <c r="G18" s="182"/>
      <c r="H18" s="182"/>
      <c r="I18" s="200"/>
      <c r="J18" s="200"/>
      <c r="K18" s="203"/>
      <c r="L18" s="203"/>
      <c r="M18" s="203"/>
      <c r="N18" s="203"/>
      <c r="O18" s="202"/>
      <c r="P18" s="202"/>
      <c r="Q18" s="201"/>
      <c r="R18" s="218"/>
      <c r="S18" s="201"/>
      <c r="T18" s="215"/>
      <c r="U18" s="85"/>
      <c r="V18" s="219"/>
      <c r="W18" s="219"/>
      <c r="X18" s="219"/>
      <c r="Y18" s="239"/>
      <c r="Z18" s="219"/>
      <c r="AA18" s="219"/>
      <c r="AB18" s="240"/>
      <c r="AC18" s="201"/>
      <c r="AD18" s="240"/>
      <c r="AE18" s="241"/>
      <c r="AH18" s="246"/>
    </row>
    <row r="19" s="159" customFormat="1" ht="15.95" customHeight="1" spans="1:34">
      <c r="A19" s="172"/>
      <c r="B19" s="176"/>
      <c r="C19" s="190"/>
      <c r="D19" s="191"/>
      <c r="E19" s="189"/>
      <c r="F19" s="180"/>
      <c r="G19" s="182"/>
      <c r="H19" s="182"/>
      <c r="I19" s="200"/>
      <c r="J19" s="200"/>
      <c r="K19" s="203"/>
      <c r="L19" s="203"/>
      <c r="M19" s="203"/>
      <c r="N19" s="203"/>
      <c r="O19" s="202"/>
      <c r="P19" s="202"/>
      <c r="Q19" s="201"/>
      <c r="R19" s="218"/>
      <c r="S19" s="201"/>
      <c r="T19" s="215"/>
      <c r="U19" s="85"/>
      <c r="V19" s="219"/>
      <c r="W19" s="219"/>
      <c r="X19" s="219"/>
      <c r="Y19" s="239"/>
      <c r="Z19" s="219"/>
      <c r="AA19" s="219"/>
      <c r="AB19" s="240"/>
      <c r="AC19" s="201"/>
      <c r="AD19" s="240"/>
      <c r="AE19" s="241"/>
      <c r="AH19" s="246"/>
    </row>
    <row r="20" s="159" customFormat="1" ht="15.95" customHeight="1" spans="1:34">
      <c r="A20" s="172"/>
      <c r="B20" s="176"/>
      <c r="C20" s="190"/>
      <c r="D20" s="191"/>
      <c r="E20" s="189"/>
      <c r="F20" s="180"/>
      <c r="G20" s="182"/>
      <c r="H20" s="182"/>
      <c r="I20" s="200"/>
      <c r="J20" s="200"/>
      <c r="K20" s="203"/>
      <c r="L20" s="203"/>
      <c r="M20" s="203"/>
      <c r="N20" s="203"/>
      <c r="O20" s="202"/>
      <c r="P20" s="202"/>
      <c r="Q20" s="201"/>
      <c r="R20" s="218"/>
      <c r="S20" s="201"/>
      <c r="T20" s="215"/>
      <c r="U20" s="85"/>
      <c r="V20" s="219"/>
      <c r="W20" s="219"/>
      <c r="X20" s="219"/>
      <c r="Y20" s="239"/>
      <c r="Z20" s="219"/>
      <c r="AA20" s="219"/>
      <c r="AB20" s="240"/>
      <c r="AC20" s="201"/>
      <c r="AD20" s="240"/>
      <c r="AE20" s="241"/>
      <c r="AH20" s="246"/>
    </row>
    <row r="21" s="159" customFormat="1" ht="15.95" customHeight="1" spans="1:34">
      <c r="A21" s="172"/>
      <c r="B21" s="176"/>
      <c r="C21" s="190"/>
      <c r="D21" s="191"/>
      <c r="E21" s="189"/>
      <c r="F21" s="180"/>
      <c r="G21" s="182"/>
      <c r="H21" s="182"/>
      <c r="I21" s="200"/>
      <c r="J21" s="200"/>
      <c r="K21" s="203"/>
      <c r="L21" s="203"/>
      <c r="M21" s="203"/>
      <c r="N21" s="203"/>
      <c r="O21" s="202"/>
      <c r="P21" s="202"/>
      <c r="Q21" s="201"/>
      <c r="R21" s="218"/>
      <c r="S21" s="201"/>
      <c r="T21" s="215"/>
      <c r="U21" s="85"/>
      <c r="V21" s="219"/>
      <c r="W21" s="219"/>
      <c r="X21" s="219"/>
      <c r="Y21" s="239"/>
      <c r="Z21" s="219"/>
      <c r="AA21" s="219"/>
      <c r="AB21" s="240"/>
      <c r="AC21" s="201"/>
      <c r="AD21" s="240"/>
      <c r="AE21" s="241"/>
      <c r="AH21" s="246"/>
    </row>
    <row r="22" s="159" customFormat="1" ht="15.95" customHeight="1" spans="1:34">
      <c r="A22" s="172"/>
      <c r="B22" s="176"/>
      <c r="C22" s="190"/>
      <c r="D22" s="191"/>
      <c r="E22" s="189"/>
      <c r="F22" s="180"/>
      <c r="G22" s="182"/>
      <c r="H22" s="182"/>
      <c r="I22" s="200"/>
      <c r="J22" s="200"/>
      <c r="K22" s="203"/>
      <c r="L22" s="203"/>
      <c r="M22" s="203"/>
      <c r="N22" s="203"/>
      <c r="O22" s="202"/>
      <c r="P22" s="202"/>
      <c r="Q22" s="201"/>
      <c r="R22" s="218"/>
      <c r="S22" s="201"/>
      <c r="T22" s="215"/>
      <c r="U22" s="85"/>
      <c r="V22" s="219"/>
      <c r="W22" s="219"/>
      <c r="X22" s="219"/>
      <c r="Y22" s="239"/>
      <c r="Z22" s="219"/>
      <c r="AA22" s="219"/>
      <c r="AB22" s="240"/>
      <c r="AC22" s="201"/>
      <c r="AD22" s="240"/>
      <c r="AE22" s="241"/>
      <c r="AH22" s="246"/>
    </row>
    <row r="23" s="139" customFormat="1" ht="15.95" customHeight="1" spans="1:34">
      <c r="A23" s="141"/>
      <c r="B23" s="183"/>
      <c r="C23" s="192"/>
      <c r="D23" s="185"/>
      <c r="E23" s="189"/>
      <c r="F23" s="187"/>
      <c r="G23" s="188"/>
      <c r="H23" s="188"/>
      <c r="I23" s="204"/>
      <c r="J23" s="204"/>
      <c r="K23" s="203"/>
      <c r="L23" s="203"/>
      <c r="M23" s="203"/>
      <c r="N23" s="203"/>
      <c r="O23" s="206"/>
      <c r="P23" s="206"/>
      <c r="Q23" s="147"/>
      <c r="R23" s="220"/>
      <c r="S23" s="147"/>
      <c r="T23" s="221"/>
      <c r="U23" s="222"/>
      <c r="V23" s="223"/>
      <c r="W23" s="223"/>
      <c r="X23" s="223"/>
      <c r="Y23" s="242"/>
      <c r="Z23" s="223"/>
      <c r="AA23" s="223"/>
      <c r="AB23" s="243"/>
      <c r="AC23" s="147"/>
      <c r="AD23" s="243"/>
      <c r="AE23" s="244"/>
      <c r="AH23" s="248"/>
    </row>
    <row r="24" s="159" customFormat="1" ht="15.95" customHeight="1" spans="1:34">
      <c r="A24" s="172"/>
      <c r="B24" s="176"/>
      <c r="C24" s="190"/>
      <c r="D24" s="191"/>
      <c r="E24" s="189"/>
      <c r="F24" s="180"/>
      <c r="G24" s="182"/>
      <c r="H24" s="182"/>
      <c r="I24" s="200"/>
      <c r="J24" s="200"/>
      <c r="K24" s="203"/>
      <c r="L24" s="203"/>
      <c r="M24" s="203"/>
      <c r="N24" s="203"/>
      <c r="O24" s="202"/>
      <c r="P24" s="202"/>
      <c r="Q24" s="201"/>
      <c r="R24" s="218"/>
      <c r="S24" s="201"/>
      <c r="T24" s="215"/>
      <c r="U24" s="85"/>
      <c r="V24" s="219"/>
      <c r="W24" s="219"/>
      <c r="X24" s="219"/>
      <c r="Y24" s="239"/>
      <c r="Z24" s="219"/>
      <c r="AA24" s="219"/>
      <c r="AB24" s="240"/>
      <c r="AC24" s="201"/>
      <c r="AD24" s="240"/>
      <c r="AE24" s="241"/>
      <c r="AH24" s="246"/>
    </row>
    <row r="25" s="159" customFormat="1" ht="15.95" customHeight="1" spans="1:34">
      <c r="A25" s="172"/>
      <c r="B25" s="176"/>
      <c r="C25" s="177"/>
      <c r="D25" s="178"/>
      <c r="E25" s="189"/>
      <c r="F25" s="180"/>
      <c r="G25" s="182"/>
      <c r="H25" s="182"/>
      <c r="I25" s="200"/>
      <c r="J25" s="200"/>
      <c r="K25" s="203"/>
      <c r="L25" s="203"/>
      <c r="M25" s="203"/>
      <c r="N25" s="203"/>
      <c r="O25" s="202"/>
      <c r="P25" s="202"/>
      <c r="Q25" s="201"/>
      <c r="R25" s="218"/>
      <c r="S25" s="201"/>
      <c r="T25" s="215"/>
      <c r="U25" s="85"/>
      <c r="V25" s="219"/>
      <c r="W25" s="219"/>
      <c r="X25" s="219"/>
      <c r="Y25" s="239"/>
      <c r="Z25" s="219"/>
      <c r="AA25" s="219"/>
      <c r="AB25" s="240"/>
      <c r="AC25" s="201"/>
      <c r="AD25" s="240"/>
      <c r="AE25" s="241"/>
      <c r="AH25" s="246"/>
    </row>
    <row r="26" s="159" customFormat="1" ht="15.95" customHeight="1" spans="1:34">
      <c r="A26" s="172"/>
      <c r="B26" s="176"/>
      <c r="C26" s="177"/>
      <c r="D26" s="178"/>
      <c r="E26" s="181"/>
      <c r="F26" s="180"/>
      <c r="G26" s="182"/>
      <c r="H26" s="182"/>
      <c r="I26" s="200"/>
      <c r="J26" s="200"/>
      <c r="K26" s="203"/>
      <c r="L26" s="203"/>
      <c r="M26" s="203"/>
      <c r="N26" s="203"/>
      <c r="O26" s="202"/>
      <c r="P26" s="202"/>
      <c r="Q26" s="201"/>
      <c r="R26" s="218"/>
      <c r="S26" s="201"/>
      <c r="T26" s="215"/>
      <c r="U26" s="203"/>
      <c r="V26" s="219"/>
      <c r="W26" s="219"/>
      <c r="X26" s="219"/>
      <c r="Y26" s="239"/>
      <c r="Z26" s="219"/>
      <c r="AA26" s="219"/>
      <c r="AB26" s="240"/>
      <c r="AC26" s="201"/>
      <c r="AD26" s="240"/>
      <c r="AE26" s="241"/>
      <c r="AH26" s="246"/>
    </row>
    <row r="27" s="159" customFormat="1" ht="15.95" customHeight="1" spans="1:34">
      <c r="A27" s="172"/>
      <c r="B27" s="176"/>
      <c r="C27" s="177"/>
      <c r="D27" s="178"/>
      <c r="E27" s="181"/>
      <c r="F27" s="180"/>
      <c r="G27" s="182"/>
      <c r="H27" s="182"/>
      <c r="I27" s="200"/>
      <c r="J27" s="200"/>
      <c r="K27" s="203"/>
      <c r="L27" s="203"/>
      <c r="M27" s="203"/>
      <c r="N27" s="203"/>
      <c r="O27" s="202"/>
      <c r="P27" s="202"/>
      <c r="Q27" s="201"/>
      <c r="R27" s="218"/>
      <c r="S27" s="201"/>
      <c r="T27" s="215"/>
      <c r="U27" s="203"/>
      <c r="V27" s="219"/>
      <c r="W27" s="219"/>
      <c r="X27" s="219"/>
      <c r="Y27" s="239"/>
      <c r="Z27" s="219"/>
      <c r="AA27" s="219"/>
      <c r="AB27" s="240"/>
      <c r="AC27" s="201"/>
      <c r="AD27" s="240"/>
      <c r="AE27" s="241"/>
      <c r="AH27" s="246"/>
    </row>
    <row r="28" s="159" customFormat="1" ht="15.95" customHeight="1" spans="1:34">
      <c r="A28" s="172"/>
      <c r="B28" s="176"/>
      <c r="C28" s="177"/>
      <c r="D28" s="178"/>
      <c r="E28" s="181"/>
      <c r="F28" s="180"/>
      <c r="G28" s="182"/>
      <c r="H28" s="182"/>
      <c r="I28" s="200"/>
      <c r="J28" s="200"/>
      <c r="K28" s="203"/>
      <c r="L28" s="203"/>
      <c r="M28" s="203"/>
      <c r="N28" s="203"/>
      <c r="O28" s="202"/>
      <c r="P28" s="202"/>
      <c r="Q28" s="201"/>
      <c r="R28" s="218"/>
      <c r="S28" s="201"/>
      <c r="T28" s="215"/>
      <c r="U28" s="203"/>
      <c r="V28" s="219"/>
      <c r="W28" s="219"/>
      <c r="X28" s="219"/>
      <c r="Y28" s="239"/>
      <c r="Z28" s="219"/>
      <c r="AA28" s="219"/>
      <c r="AB28" s="240"/>
      <c r="AC28" s="201"/>
      <c r="AD28" s="240"/>
      <c r="AE28" s="241"/>
      <c r="AH28" s="246"/>
    </row>
    <row r="29" s="159" customFormat="1" ht="15.95" customHeight="1" spans="1:34">
      <c r="A29" s="172"/>
      <c r="B29" s="176"/>
      <c r="C29" s="177"/>
      <c r="D29" s="178"/>
      <c r="E29" s="181"/>
      <c r="F29" s="180"/>
      <c r="G29" s="182"/>
      <c r="H29" s="182"/>
      <c r="I29" s="200"/>
      <c r="J29" s="200"/>
      <c r="K29" s="203"/>
      <c r="L29" s="203"/>
      <c r="M29" s="203"/>
      <c r="N29" s="203"/>
      <c r="O29" s="202"/>
      <c r="P29" s="202"/>
      <c r="Q29" s="201"/>
      <c r="R29" s="218"/>
      <c r="S29" s="201"/>
      <c r="T29" s="215"/>
      <c r="U29" s="203"/>
      <c r="V29" s="219"/>
      <c r="W29" s="219"/>
      <c r="X29" s="219"/>
      <c r="Y29" s="239"/>
      <c r="Z29" s="219"/>
      <c r="AA29" s="219"/>
      <c r="AB29" s="240"/>
      <c r="AC29" s="201"/>
      <c r="AD29" s="240"/>
      <c r="AE29" s="241"/>
      <c r="AH29" s="246"/>
    </row>
    <row r="30" s="159" customFormat="1" ht="15.95" customHeight="1" spans="1:34">
      <c r="A30" s="172"/>
      <c r="B30" s="176"/>
      <c r="C30" s="177"/>
      <c r="D30" s="178"/>
      <c r="E30" s="181"/>
      <c r="F30" s="180"/>
      <c r="G30" s="182"/>
      <c r="H30" s="182"/>
      <c r="I30" s="200"/>
      <c r="J30" s="200"/>
      <c r="K30" s="203"/>
      <c r="L30" s="203"/>
      <c r="M30" s="203"/>
      <c r="N30" s="203"/>
      <c r="O30" s="202"/>
      <c r="P30" s="202"/>
      <c r="Q30" s="201"/>
      <c r="R30" s="218"/>
      <c r="S30" s="201"/>
      <c r="T30" s="215"/>
      <c r="U30" s="203"/>
      <c r="V30" s="219"/>
      <c r="W30" s="219"/>
      <c r="X30" s="219"/>
      <c r="Y30" s="239"/>
      <c r="Z30" s="219"/>
      <c r="AA30" s="219"/>
      <c r="AB30" s="240"/>
      <c r="AC30" s="201"/>
      <c r="AD30" s="240"/>
      <c r="AE30" s="241"/>
      <c r="AH30" s="246"/>
    </row>
    <row r="31" s="159" customFormat="1" ht="15.95" customHeight="1" spans="1:34">
      <c r="A31" s="172"/>
      <c r="B31" s="176"/>
      <c r="C31" s="177"/>
      <c r="D31" s="178"/>
      <c r="E31" s="181"/>
      <c r="F31" s="180"/>
      <c r="G31" s="182"/>
      <c r="H31" s="182"/>
      <c r="I31" s="200"/>
      <c r="J31" s="200"/>
      <c r="K31" s="203"/>
      <c r="L31" s="203"/>
      <c r="M31" s="203"/>
      <c r="N31" s="203"/>
      <c r="O31" s="202"/>
      <c r="P31" s="202"/>
      <c r="Q31" s="201"/>
      <c r="R31" s="218"/>
      <c r="S31" s="201"/>
      <c r="T31" s="215"/>
      <c r="U31" s="203"/>
      <c r="V31" s="219"/>
      <c r="W31" s="219"/>
      <c r="X31" s="219"/>
      <c r="Y31" s="239"/>
      <c r="Z31" s="219"/>
      <c r="AA31" s="219"/>
      <c r="AB31" s="240"/>
      <c r="AC31" s="201"/>
      <c r="AD31" s="240"/>
      <c r="AE31" s="241"/>
      <c r="AH31" s="246"/>
    </row>
    <row r="32" s="159" customFormat="1" ht="15.95" customHeight="1" spans="1:34">
      <c r="A32" s="172"/>
      <c r="B32" s="176"/>
      <c r="C32" s="177"/>
      <c r="D32" s="178"/>
      <c r="E32" s="181"/>
      <c r="F32" s="180"/>
      <c r="G32" s="182"/>
      <c r="H32" s="182"/>
      <c r="I32" s="200"/>
      <c r="J32" s="200"/>
      <c r="K32" s="203"/>
      <c r="L32" s="203"/>
      <c r="M32" s="203"/>
      <c r="N32" s="203"/>
      <c r="O32" s="202"/>
      <c r="P32" s="202"/>
      <c r="Q32" s="201"/>
      <c r="R32" s="218"/>
      <c r="S32" s="201"/>
      <c r="T32" s="215"/>
      <c r="U32" s="203"/>
      <c r="V32" s="219"/>
      <c r="W32" s="219"/>
      <c r="X32" s="219"/>
      <c r="Y32" s="239"/>
      <c r="Z32" s="219"/>
      <c r="AA32" s="219"/>
      <c r="AB32" s="240"/>
      <c r="AC32" s="201"/>
      <c r="AD32" s="240"/>
      <c r="AE32" s="241"/>
      <c r="AH32" s="246"/>
    </row>
    <row r="33" s="159" customFormat="1" ht="15.95" customHeight="1" spans="1:34">
      <c r="A33" s="172"/>
      <c r="B33" s="176"/>
      <c r="C33" s="177"/>
      <c r="D33" s="178"/>
      <c r="E33" s="181"/>
      <c r="F33" s="180"/>
      <c r="G33" s="182"/>
      <c r="H33" s="182"/>
      <c r="I33" s="200"/>
      <c r="J33" s="200"/>
      <c r="K33" s="203"/>
      <c r="L33" s="203"/>
      <c r="M33" s="203"/>
      <c r="N33" s="203"/>
      <c r="O33" s="202"/>
      <c r="P33" s="202"/>
      <c r="Q33" s="201"/>
      <c r="R33" s="218"/>
      <c r="S33" s="201"/>
      <c r="T33" s="215"/>
      <c r="U33" s="203"/>
      <c r="V33" s="219"/>
      <c r="W33" s="219"/>
      <c r="X33" s="219"/>
      <c r="Y33" s="239"/>
      <c r="Z33" s="219"/>
      <c r="AA33" s="219"/>
      <c r="AB33" s="240"/>
      <c r="AC33" s="201"/>
      <c r="AD33" s="240"/>
      <c r="AE33" s="241"/>
      <c r="AH33" s="246"/>
    </row>
    <row r="34" s="159" customFormat="1" ht="15.95" customHeight="1" spans="1:34">
      <c r="A34" s="172"/>
      <c r="B34" s="176"/>
      <c r="C34" s="177"/>
      <c r="D34" s="178"/>
      <c r="E34" s="181"/>
      <c r="F34" s="180"/>
      <c r="G34" s="182"/>
      <c r="H34" s="182"/>
      <c r="I34" s="200"/>
      <c r="J34" s="200"/>
      <c r="K34" s="203"/>
      <c r="L34" s="203"/>
      <c r="M34" s="203"/>
      <c r="N34" s="203"/>
      <c r="O34" s="202"/>
      <c r="P34" s="202"/>
      <c r="Q34" s="201"/>
      <c r="R34" s="218"/>
      <c r="S34" s="201"/>
      <c r="T34" s="215"/>
      <c r="U34" s="203"/>
      <c r="V34" s="219"/>
      <c r="W34" s="219"/>
      <c r="X34" s="219"/>
      <c r="Y34" s="239"/>
      <c r="Z34" s="219"/>
      <c r="AA34" s="219"/>
      <c r="AB34" s="240"/>
      <c r="AC34" s="201"/>
      <c r="AD34" s="240"/>
      <c r="AE34" s="241"/>
      <c r="AH34" s="246"/>
    </row>
    <row r="35" s="159" customFormat="1" ht="15.95" customHeight="1" spans="1:34">
      <c r="A35" s="172"/>
      <c r="B35" s="176"/>
      <c r="C35" s="177"/>
      <c r="D35" s="178"/>
      <c r="E35" s="181"/>
      <c r="F35" s="180"/>
      <c r="G35" s="182"/>
      <c r="H35" s="182"/>
      <c r="I35" s="200"/>
      <c r="J35" s="200"/>
      <c r="K35" s="203"/>
      <c r="L35" s="203"/>
      <c r="M35" s="203"/>
      <c r="N35" s="203"/>
      <c r="O35" s="202"/>
      <c r="P35" s="202"/>
      <c r="Q35" s="201"/>
      <c r="R35" s="218"/>
      <c r="S35" s="201"/>
      <c r="T35" s="215"/>
      <c r="U35" s="203"/>
      <c r="V35" s="219"/>
      <c r="W35" s="219"/>
      <c r="X35" s="219"/>
      <c r="Y35" s="239"/>
      <c r="Z35" s="219"/>
      <c r="AA35" s="219"/>
      <c r="AB35" s="240"/>
      <c r="AC35" s="201"/>
      <c r="AD35" s="240"/>
      <c r="AE35" s="241"/>
      <c r="AH35" s="246"/>
    </row>
    <row r="36" s="159" customFormat="1" ht="15.95" customHeight="1" spans="1:34">
      <c r="A36" s="172"/>
      <c r="B36" s="176"/>
      <c r="C36" s="177"/>
      <c r="D36" s="178"/>
      <c r="E36" s="181"/>
      <c r="F36" s="180"/>
      <c r="G36" s="182"/>
      <c r="H36" s="182"/>
      <c r="I36" s="200"/>
      <c r="J36" s="200"/>
      <c r="K36" s="203"/>
      <c r="L36" s="203"/>
      <c r="M36" s="203"/>
      <c r="N36" s="203"/>
      <c r="O36" s="202"/>
      <c r="P36" s="202"/>
      <c r="Q36" s="201"/>
      <c r="R36" s="218"/>
      <c r="S36" s="201"/>
      <c r="T36" s="215"/>
      <c r="U36" s="203"/>
      <c r="V36" s="219"/>
      <c r="W36" s="219"/>
      <c r="X36" s="219"/>
      <c r="Y36" s="239"/>
      <c r="Z36" s="219"/>
      <c r="AA36" s="219"/>
      <c r="AB36" s="240"/>
      <c r="AC36" s="201"/>
      <c r="AD36" s="240"/>
      <c r="AE36" s="241"/>
      <c r="AH36" s="246"/>
    </row>
    <row r="37" s="159" customFormat="1" ht="15.95" customHeight="1" spans="1:34">
      <c r="A37" s="172"/>
      <c r="B37" s="176"/>
      <c r="C37" s="177"/>
      <c r="D37" s="178"/>
      <c r="E37" s="181"/>
      <c r="F37" s="180"/>
      <c r="G37" s="182"/>
      <c r="H37" s="182"/>
      <c r="I37" s="200"/>
      <c r="J37" s="200"/>
      <c r="K37" s="203"/>
      <c r="L37" s="203"/>
      <c r="M37" s="203"/>
      <c r="N37" s="203"/>
      <c r="O37" s="202"/>
      <c r="P37" s="202"/>
      <c r="Q37" s="201"/>
      <c r="R37" s="218"/>
      <c r="S37" s="201"/>
      <c r="T37" s="215"/>
      <c r="U37" s="203"/>
      <c r="V37" s="219"/>
      <c r="W37" s="219"/>
      <c r="X37" s="219"/>
      <c r="Y37" s="239"/>
      <c r="Z37" s="219"/>
      <c r="AA37" s="219"/>
      <c r="AB37" s="240"/>
      <c r="AC37" s="201"/>
      <c r="AD37" s="240"/>
      <c r="AE37" s="241"/>
      <c r="AH37" s="246"/>
    </row>
    <row r="38" s="159" customFormat="1" ht="15.95" customHeight="1" spans="1:34">
      <c r="A38" s="172"/>
      <c r="B38" s="176"/>
      <c r="C38" s="177"/>
      <c r="D38" s="178"/>
      <c r="E38" s="181"/>
      <c r="F38" s="180"/>
      <c r="G38" s="182"/>
      <c r="H38" s="182"/>
      <c r="I38" s="200"/>
      <c r="J38" s="200"/>
      <c r="K38" s="203"/>
      <c r="L38" s="203"/>
      <c r="M38" s="203"/>
      <c r="N38" s="203"/>
      <c r="O38" s="202"/>
      <c r="P38" s="202"/>
      <c r="Q38" s="201"/>
      <c r="R38" s="218"/>
      <c r="S38" s="201"/>
      <c r="T38" s="215"/>
      <c r="U38" s="203"/>
      <c r="V38" s="219"/>
      <c r="W38" s="219"/>
      <c r="X38" s="219"/>
      <c r="Y38" s="239"/>
      <c r="Z38" s="219"/>
      <c r="AA38" s="219"/>
      <c r="AB38" s="240"/>
      <c r="AC38" s="201"/>
      <c r="AD38" s="240"/>
      <c r="AE38" s="241"/>
      <c r="AH38" s="246"/>
    </row>
    <row r="39" s="159" customFormat="1" ht="15.95" customHeight="1" spans="1:34">
      <c r="A39" s="172"/>
      <c r="B39" s="176"/>
      <c r="C39" s="177"/>
      <c r="D39" s="178"/>
      <c r="E39" s="181"/>
      <c r="F39" s="180"/>
      <c r="G39" s="182"/>
      <c r="H39" s="182"/>
      <c r="I39" s="200"/>
      <c r="J39" s="200"/>
      <c r="K39" s="203"/>
      <c r="L39" s="203"/>
      <c r="M39" s="203"/>
      <c r="N39" s="203"/>
      <c r="O39" s="202"/>
      <c r="P39" s="202"/>
      <c r="Q39" s="201"/>
      <c r="R39" s="218"/>
      <c r="S39" s="201"/>
      <c r="T39" s="215"/>
      <c r="U39" s="203"/>
      <c r="V39" s="219"/>
      <c r="W39" s="219"/>
      <c r="X39" s="219"/>
      <c r="Y39" s="239"/>
      <c r="Z39" s="219"/>
      <c r="AA39" s="219"/>
      <c r="AB39" s="240"/>
      <c r="AC39" s="201"/>
      <c r="AD39" s="240"/>
      <c r="AE39" s="241"/>
      <c r="AH39" s="246"/>
    </row>
    <row r="40" s="159" customFormat="1" ht="15.95" customHeight="1" spans="1:34">
      <c r="A40" s="172"/>
      <c r="B40" s="176"/>
      <c r="C40" s="177"/>
      <c r="D40" s="178"/>
      <c r="E40" s="181"/>
      <c r="F40" s="180"/>
      <c r="G40" s="182"/>
      <c r="H40" s="182"/>
      <c r="I40" s="200"/>
      <c r="J40" s="200"/>
      <c r="K40" s="203"/>
      <c r="L40" s="203"/>
      <c r="M40" s="203"/>
      <c r="N40" s="203"/>
      <c r="O40" s="202"/>
      <c r="P40" s="202"/>
      <c r="Q40" s="201"/>
      <c r="R40" s="218"/>
      <c r="S40" s="201"/>
      <c r="T40" s="215"/>
      <c r="U40" s="203"/>
      <c r="V40" s="219"/>
      <c r="W40" s="219"/>
      <c r="X40" s="219"/>
      <c r="Y40" s="239"/>
      <c r="Z40" s="219"/>
      <c r="AA40" s="219"/>
      <c r="AB40" s="240"/>
      <c r="AC40" s="201"/>
      <c r="AD40" s="240"/>
      <c r="AE40" s="241"/>
      <c r="AH40" s="246"/>
    </row>
    <row r="41" s="159" customFormat="1" ht="15.95" customHeight="1" spans="1:34">
      <c r="A41" s="172"/>
      <c r="B41" s="176"/>
      <c r="C41" s="177"/>
      <c r="D41" s="178"/>
      <c r="E41" s="181"/>
      <c r="F41" s="180"/>
      <c r="G41" s="182"/>
      <c r="H41" s="182"/>
      <c r="I41" s="200"/>
      <c r="J41" s="200"/>
      <c r="K41" s="203"/>
      <c r="L41" s="203"/>
      <c r="M41" s="203"/>
      <c r="N41" s="203"/>
      <c r="O41" s="202"/>
      <c r="P41" s="202"/>
      <c r="Q41" s="201"/>
      <c r="R41" s="218"/>
      <c r="S41" s="201"/>
      <c r="T41" s="215"/>
      <c r="U41" s="203"/>
      <c r="V41" s="219"/>
      <c r="W41" s="219"/>
      <c r="X41" s="219"/>
      <c r="Y41" s="239"/>
      <c r="Z41" s="219"/>
      <c r="AA41" s="219"/>
      <c r="AB41" s="240"/>
      <c r="AC41" s="201"/>
      <c r="AD41" s="240"/>
      <c r="AE41" s="241"/>
      <c r="AH41" s="246"/>
    </row>
    <row r="42" s="159" customFormat="1" ht="15.95" customHeight="1" spans="1:34">
      <c r="A42" s="172"/>
      <c r="B42" s="176"/>
      <c r="C42" s="177"/>
      <c r="D42" s="178"/>
      <c r="E42" s="181"/>
      <c r="F42" s="180"/>
      <c r="G42" s="182"/>
      <c r="H42" s="182"/>
      <c r="I42" s="200"/>
      <c r="J42" s="200"/>
      <c r="K42" s="203"/>
      <c r="L42" s="203"/>
      <c r="M42" s="203"/>
      <c r="N42" s="203"/>
      <c r="O42" s="202"/>
      <c r="P42" s="202"/>
      <c r="Q42" s="201"/>
      <c r="R42" s="218"/>
      <c r="S42" s="201"/>
      <c r="T42" s="215"/>
      <c r="U42" s="203"/>
      <c r="V42" s="219"/>
      <c r="W42" s="219"/>
      <c r="X42" s="219"/>
      <c r="Y42" s="239"/>
      <c r="Z42" s="219"/>
      <c r="AA42" s="219"/>
      <c r="AB42" s="240"/>
      <c r="AC42" s="201"/>
      <c r="AD42" s="240"/>
      <c r="AE42" s="241"/>
      <c r="AH42" s="246"/>
    </row>
    <row r="43" s="159" customFormat="1" ht="15.95" customHeight="1" spans="1:34">
      <c r="A43" s="172"/>
      <c r="B43" s="176"/>
      <c r="C43" s="177"/>
      <c r="D43" s="178"/>
      <c r="E43" s="181"/>
      <c r="F43" s="180"/>
      <c r="G43" s="182"/>
      <c r="H43" s="182"/>
      <c r="I43" s="200"/>
      <c r="J43" s="200"/>
      <c r="K43" s="203"/>
      <c r="L43" s="203"/>
      <c r="M43" s="203"/>
      <c r="N43" s="203"/>
      <c r="O43" s="202"/>
      <c r="P43" s="202"/>
      <c r="Q43" s="201"/>
      <c r="R43" s="218"/>
      <c r="S43" s="201"/>
      <c r="T43" s="215"/>
      <c r="U43" s="203"/>
      <c r="V43" s="219"/>
      <c r="W43" s="219"/>
      <c r="X43" s="219"/>
      <c r="Y43" s="239"/>
      <c r="Z43" s="219"/>
      <c r="AA43" s="219"/>
      <c r="AB43" s="240"/>
      <c r="AC43" s="201"/>
      <c r="AD43" s="240"/>
      <c r="AE43" s="241"/>
      <c r="AH43" s="246"/>
    </row>
    <row r="44" s="159" customFormat="1" ht="15.95" customHeight="1" spans="1:34">
      <c r="A44" s="172"/>
      <c r="B44" s="176"/>
      <c r="C44" s="177"/>
      <c r="D44" s="178"/>
      <c r="E44" s="193"/>
      <c r="F44" s="180"/>
      <c r="G44" s="182"/>
      <c r="H44" s="182"/>
      <c r="I44" s="200"/>
      <c r="J44" s="200"/>
      <c r="K44" s="201"/>
      <c r="L44" s="201"/>
      <c r="M44" s="201"/>
      <c r="N44" s="201"/>
      <c r="O44" s="202"/>
      <c r="P44" s="202"/>
      <c r="Q44" s="201"/>
      <c r="R44" s="218"/>
      <c r="S44" s="201"/>
      <c r="T44" s="215"/>
      <c r="U44" s="85"/>
      <c r="V44" s="219"/>
      <c r="W44" s="219"/>
      <c r="X44" s="219"/>
      <c r="Y44" s="239"/>
      <c r="Z44" s="219"/>
      <c r="AA44" s="219"/>
      <c r="AB44" s="240"/>
      <c r="AC44" s="201"/>
      <c r="AD44" s="240"/>
      <c r="AE44" s="241"/>
      <c r="AH44" s="246"/>
    </row>
    <row r="45" s="159" customFormat="1" ht="15.95" customHeight="1" spans="1:34">
      <c r="A45" s="172"/>
      <c r="B45" s="176"/>
      <c r="C45" s="177"/>
      <c r="D45" s="178"/>
      <c r="E45" s="193"/>
      <c r="F45" s="180"/>
      <c r="G45" s="182"/>
      <c r="H45" s="182"/>
      <c r="I45" s="200"/>
      <c r="J45" s="200"/>
      <c r="K45" s="201"/>
      <c r="L45" s="201"/>
      <c r="M45" s="201"/>
      <c r="N45" s="201"/>
      <c r="O45" s="202"/>
      <c r="P45" s="202"/>
      <c r="Q45" s="201"/>
      <c r="R45" s="218"/>
      <c r="S45" s="201"/>
      <c r="T45" s="215"/>
      <c r="U45" s="85"/>
      <c r="V45" s="219"/>
      <c r="W45" s="219"/>
      <c r="X45" s="219"/>
      <c r="Y45" s="239"/>
      <c r="Z45" s="219"/>
      <c r="AA45" s="219"/>
      <c r="AB45" s="240"/>
      <c r="AC45" s="201"/>
      <c r="AD45" s="240"/>
      <c r="AE45" s="241"/>
      <c r="AH45" s="246"/>
    </row>
    <row r="46" s="159" customFormat="1" ht="15.95" customHeight="1" spans="1:34">
      <c r="A46" s="172"/>
      <c r="B46" s="176"/>
      <c r="C46" s="177"/>
      <c r="D46" s="178"/>
      <c r="E46" s="193"/>
      <c r="F46" s="180"/>
      <c r="G46" s="182"/>
      <c r="H46" s="182"/>
      <c r="I46" s="200"/>
      <c r="J46" s="200"/>
      <c r="K46" s="201"/>
      <c r="L46" s="201"/>
      <c r="M46" s="201"/>
      <c r="N46" s="201"/>
      <c r="O46" s="202"/>
      <c r="P46" s="202"/>
      <c r="Q46" s="201"/>
      <c r="R46" s="218"/>
      <c r="S46" s="201"/>
      <c r="T46" s="215"/>
      <c r="U46" s="85"/>
      <c r="V46" s="219"/>
      <c r="W46" s="219"/>
      <c r="X46" s="219"/>
      <c r="Y46" s="239"/>
      <c r="Z46" s="219"/>
      <c r="AA46" s="219"/>
      <c r="AB46" s="240"/>
      <c r="AC46" s="201"/>
      <c r="AD46" s="240"/>
      <c r="AE46" s="241"/>
      <c r="AH46" s="246"/>
    </row>
    <row r="47" s="159" customFormat="1" ht="15.95" customHeight="1" spans="1:34">
      <c r="A47" s="172"/>
      <c r="B47" s="176"/>
      <c r="C47" s="177"/>
      <c r="D47" s="178"/>
      <c r="E47" s="193"/>
      <c r="F47" s="180"/>
      <c r="G47" s="182"/>
      <c r="H47" s="182"/>
      <c r="I47" s="200"/>
      <c r="J47" s="200"/>
      <c r="K47" s="201"/>
      <c r="L47" s="201"/>
      <c r="M47" s="201"/>
      <c r="N47" s="201"/>
      <c r="O47" s="202"/>
      <c r="P47" s="202"/>
      <c r="Q47" s="201"/>
      <c r="R47" s="218"/>
      <c r="S47" s="201"/>
      <c r="T47" s="215"/>
      <c r="U47" s="85"/>
      <c r="V47" s="219"/>
      <c r="W47" s="219"/>
      <c r="X47" s="219"/>
      <c r="Y47" s="239"/>
      <c r="Z47" s="219"/>
      <c r="AA47" s="219"/>
      <c r="AB47" s="240"/>
      <c r="AC47" s="201"/>
      <c r="AD47" s="240"/>
      <c r="AE47" s="241"/>
      <c r="AH47" s="246"/>
    </row>
    <row r="48" s="159" customFormat="1" ht="15.95" customHeight="1" spans="1:34">
      <c r="A48" s="172"/>
      <c r="B48" s="176"/>
      <c r="C48" s="177"/>
      <c r="D48" s="178"/>
      <c r="E48" s="193"/>
      <c r="F48" s="180"/>
      <c r="G48" s="182"/>
      <c r="H48" s="182"/>
      <c r="I48" s="200"/>
      <c r="J48" s="200"/>
      <c r="K48" s="201"/>
      <c r="L48" s="201"/>
      <c r="M48" s="201"/>
      <c r="N48" s="201"/>
      <c r="O48" s="202"/>
      <c r="P48" s="202"/>
      <c r="Q48" s="201"/>
      <c r="R48" s="218"/>
      <c r="S48" s="201"/>
      <c r="T48" s="215"/>
      <c r="U48" s="85"/>
      <c r="V48" s="219"/>
      <c r="W48" s="219"/>
      <c r="X48" s="219"/>
      <c r="Y48" s="239"/>
      <c r="Z48" s="219"/>
      <c r="AA48" s="219"/>
      <c r="AB48" s="240"/>
      <c r="AC48" s="201"/>
      <c r="AD48" s="240"/>
      <c r="AE48" s="241"/>
      <c r="AH48" s="246"/>
    </row>
    <row r="49" s="159" customFormat="1" ht="15.95" customHeight="1" spans="1:34">
      <c r="A49" s="172"/>
      <c r="B49" s="176"/>
      <c r="C49" s="177"/>
      <c r="D49" s="178"/>
      <c r="E49" s="193"/>
      <c r="F49" s="180"/>
      <c r="G49" s="182"/>
      <c r="H49" s="182"/>
      <c r="I49" s="200"/>
      <c r="J49" s="200"/>
      <c r="K49" s="201"/>
      <c r="L49" s="201"/>
      <c r="M49" s="201"/>
      <c r="N49" s="201"/>
      <c r="O49" s="202"/>
      <c r="P49" s="202"/>
      <c r="Q49" s="201"/>
      <c r="R49" s="218"/>
      <c r="S49" s="201"/>
      <c r="T49" s="215"/>
      <c r="U49" s="85"/>
      <c r="V49" s="219"/>
      <c r="W49" s="219"/>
      <c r="X49" s="219"/>
      <c r="Y49" s="239"/>
      <c r="Z49" s="219"/>
      <c r="AA49" s="219"/>
      <c r="AB49" s="240"/>
      <c r="AC49" s="201"/>
      <c r="AD49" s="240"/>
      <c r="AE49" s="241"/>
      <c r="AH49" s="246"/>
    </row>
    <row r="50" s="159" customFormat="1" ht="15.95" customHeight="1" spans="1:34">
      <c r="A50" s="172"/>
      <c r="B50" s="176"/>
      <c r="C50" s="177"/>
      <c r="D50" s="178"/>
      <c r="E50" s="193"/>
      <c r="F50" s="180"/>
      <c r="G50" s="182"/>
      <c r="H50" s="182"/>
      <c r="I50" s="200"/>
      <c r="J50" s="200"/>
      <c r="K50" s="201"/>
      <c r="L50" s="201"/>
      <c r="M50" s="201"/>
      <c r="N50" s="201"/>
      <c r="O50" s="202"/>
      <c r="P50" s="202"/>
      <c r="Q50" s="201"/>
      <c r="R50" s="218"/>
      <c r="S50" s="201"/>
      <c r="T50" s="215"/>
      <c r="U50" s="85"/>
      <c r="V50" s="219"/>
      <c r="W50" s="219"/>
      <c r="X50" s="219"/>
      <c r="Y50" s="239"/>
      <c r="Z50" s="219"/>
      <c r="AA50" s="219"/>
      <c r="AB50" s="240"/>
      <c r="AC50" s="201"/>
      <c r="AD50" s="240"/>
      <c r="AE50" s="241"/>
      <c r="AH50" s="246"/>
    </row>
    <row r="51" s="159" customFormat="1" ht="15.95" customHeight="1" spans="1:34">
      <c r="A51" s="172"/>
      <c r="B51" s="176"/>
      <c r="C51" s="177"/>
      <c r="D51" s="178"/>
      <c r="E51" s="193"/>
      <c r="F51" s="180"/>
      <c r="G51" s="182"/>
      <c r="H51" s="182"/>
      <c r="I51" s="200"/>
      <c r="J51" s="200"/>
      <c r="K51" s="201"/>
      <c r="L51" s="201"/>
      <c r="M51" s="201"/>
      <c r="N51" s="201"/>
      <c r="O51" s="202"/>
      <c r="P51" s="202"/>
      <c r="Q51" s="201"/>
      <c r="R51" s="218"/>
      <c r="S51" s="201"/>
      <c r="T51" s="215"/>
      <c r="U51" s="85"/>
      <c r="V51" s="219"/>
      <c r="W51" s="219"/>
      <c r="X51" s="219"/>
      <c r="Y51" s="239"/>
      <c r="Z51" s="219"/>
      <c r="AA51" s="219"/>
      <c r="AB51" s="240"/>
      <c r="AC51" s="201"/>
      <c r="AD51" s="240"/>
      <c r="AE51" s="241"/>
      <c r="AH51" s="246"/>
    </row>
    <row r="52" s="159" customFormat="1" ht="15.95" customHeight="1" spans="1:34">
      <c r="A52" s="172"/>
      <c r="B52" s="176"/>
      <c r="C52" s="177"/>
      <c r="D52" s="178"/>
      <c r="E52" s="193"/>
      <c r="F52" s="180"/>
      <c r="G52" s="182"/>
      <c r="H52" s="182"/>
      <c r="I52" s="200"/>
      <c r="J52" s="200"/>
      <c r="K52" s="201"/>
      <c r="L52" s="201"/>
      <c r="M52" s="201"/>
      <c r="N52" s="201"/>
      <c r="O52" s="202"/>
      <c r="P52" s="202"/>
      <c r="Q52" s="201"/>
      <c r="R52" s="218"/>
      <c r="S52" s="201"/>
      <c r="T52" s="215"/>
      <c r="U52" s="85"/>
      <c r="V52" s="219"/>
      <c r="W52" s="219"/>
      <c r="X52" s="219"/>
      <c r="Y52" s="239"/>
      <c r="Z52" s="219"/>
      <c r="AA52" s="219"/>
      <c r="AB52" s="240"/>
      <c r="AC52" s="201"/>
      <c r="AD52" s="240"/>
      <c r="AE52" s="241"/>
      <c r="AH52" s="246"/>
    </row>
    <row r="53" s="139" customFormat="1" ht="15.95" customHeight="1" spans="1:34">
      <c r="A53" s="141"/>
      <c r="B53" s="183"/>
      <c r="C53" s="184"/>
      <c r="D53" s="185"/>
      <c r="E53" s="193"/>
      <c r="F53" s="187"/>
      <c r="G53" s="188"/>
      <c r="H53" s="188"/>
      <c r="I53" s="204"/>
      <c r="J53" s="204"/>
      <c r="K53" s="201"/>
      <c r="L53" s="201"/>
      <c r="M53" s="201"/>
      <c r="N53" s="201"/>
      <c r="O53" s="206"/>
      <c r="P53" s="206"/>
      <c r="Q53" s="147"/>
      <c r="R53" s="220"/>
      <c r="S53" s="147"/>
      <c r="T53" s="221"/>
      <c r="U53" s="222"/>
      <c r="V53" s="223"/>
      <c r="W53" s="223"/>
      <c r="X53" s="223"/>
      <c r="Y53" s="242"/>
      <c r="Z53" s="223"/>
      <c r="AA53" s="223"/>
      <c r="AB53" s="243"/>
      <c r="AC53" s="147"/>
      <c r="AD53" s="243"/>
      <c r="AE53" s="244"/>
      <c r="AH53" s="248"/>
    </row>
    <row r="54" s="159" customFormat="1" ht="15.95" customHeight="1" spans="1:34">
      <c r="A54" s="172"/>
      <c r="B54" s="176"/>
      <c r="C54" s="177"/>
      <c r="D54" s="178"/>
      <c r="E54" s="193"/>
      <c r="F54" s="180"/>
      <c r="G54" s="182"/>
      <c r="H54" s="182"/>
      <c r="I54" s="200"/>
      <c r="J54" s="200"/>
      <c r="K54" s="201"/>
      <c r="L54" s="201"/>
      <c r="M54" s="201"/>
      <c r="N54" s="201"/>
      <c r="O54" s="202"/>
      <c r="P54" s="202"/>
      <c r="Q54" s="201"/>
      <c r="R54" s="218"/>
      <c r="S54" s="201"/>
      <c r="T54" s="215"/>
      <c r="U54" s="85"/>
      <c r="V54" s="219"/>
      <c r="W54" s="219"/>
      <c r="X54" s="219"/>
      <c r="Y54" s="239"/>
      <c r="Z54" s="219"/>
      <c r="AA54" s="219"/>
      <c r="AB54" s="240"/>
      <c r="AC54" s="201"/>
      <c r="AD54" s="240"/>
      <c r="AE54" s="241"/>
      <c r="AH54" s="246"/>
    </row>
    <row r="55" s="159" customFormat="1" ht="15.95" customHeight="1" spans="1:34">
      <c r="A55" s="172"/>
      <c r="B55" s="176"/>
      <c r="C55" s="177"/>
      <c r="D55" s="178"/>
      <c r="E55" s="193"/>
      <c r="F55" s="180"/>
      <c r="G55" s="182"/>
      <c r="H55" s="182"/>
      <c r="I55" s="200"/>
      <c r="J55" s="200"/>
      <c r="K55" s="201"/>
      <c r="L55" s="201"/>
      <c r="M55" s="201"/>
      <c r="N55" s="201"/>
      <c r="O55" s="202"/>
      <c r="P55" s="202"/>
      <c r="Q55" s="201"/>
      <c r="R55" s="218"/>
      <c r="S55" s="201"/>
      <c r="T55" s="215"/>
      <c r="U55" s="85"/>
      <c r="V55" s="219"/>
      <c r="W55" s="219"/>
      <c r="X55" s="219"/>
      <c r="Y55" s="239"/>
      <c r="Z55" s="219"/>
      <c r="AA55" s="219"/>
      <c r="AB55" s="240"/>
      <c r="AC55" s="201"/>
      <c r="AD55" s="240"/>
      <c r="AE55" s="241"/>
      <c r="AH55" s="246"/>
    </row>
    <row r="56" s="159" customFormat="1" ht="15.95" customHeight="1" spans="1:34">
      <c r="A56" s="172"/>
      <c r="B56" s="176"/>
      <c r="C56" s="177"/>
      <c r="D56" s="178"/>
      <c r="E56" s="193"/>
      <c r="F56" s="180"/>
      <c r="G56" s="182"/>
      <c r="H56" s="182"/>
      <c r="I56" s="200"/>
      <c r="J56" s="200"/>
      <c r="K56" s="201"/>
      <c r="L56" s="201"/>
      <c r="M56" s="201"/>
      <c r="N56" s="201"/>
      <c r="O56" s="202"/>
      <c r="P56" s="202"/>
      <c r="Q56" s="201"/>
      <c r="R56" s="218"/>
      <c r="S56" s="201"/>
      <c r="T56" s="215"/>
      <c r="U56" s="85"/>
      <c r="V56" s="219"/>
      <c r="W56" s="219"/>
      <c r="X56" s="219"/>
      <c r="Y56" s="239"/>
      <c r="Z56" s="219"/>
      <c r="AA56" s="219"/>
      <c r="AB56" s="240"/>
      <c r="AC56" s="201"/>
      <c r="AD56" s="240"/>
      <c r="AE56" s="241"/>
      <c r="AH56" s="246"/>
    </row>
    <row r="57" s="159" customFormat="1" ht="15.95" customHeight="1" spans="1:34">
      <c r="A57" s="172"/>
      <c r="B57" s="176"/>
      <c r="C57" s="177"/>
      <c r="D57" s="178"/>
      <c r="E57" s="193"/>
      <c r="F57" s="180"/>
      <c r="G57" s="182"/>
      <c r="H57" s="182"/>
      <c r="I57" s="200"/>
      <c r="J57" s="200"/>
      <c r="K57" s="201"/>
      <c r="L57" s="201"/>
      <c r="M57" s="201"/>
      <c r="N57" s="201"/>
      <c r="O57" s="202"/>
      <c r="P57" s="202"/>
      <c r="Q57" s="201"/>
      <c r="R57" s="218"/>
      <c r="S57" s="201"/>
      <c r="T57" s="215"/>
      <c r="U57" s="85"/>
      <c r="V57" s="219"/>
      <c r="W57" s="219"/>
      <c r="X57" s="219"/>
      <c r="Y57" s="239"/>
      <c r="Z57" s="219"/>
      <c r="AA57" s="219"/>
      <c r="AB57" s="240"/>
      <c r="AC57" s="201"/>
      <c r="AD57" s="240"/>
      <c r="AE57" s="241"/>
      <c r="AH57" s="246"/>
    </row>
    <row r="58" s="159" customFormat="1" ht="15.95" customHeight="1" spans="1:34">
      <c r="A58" s="172"/>
      <c r="B58" s="176"/>
      <c r="C58" s="177"/>
      <c r="D58" s="178"/>
      <c r="E58" s="193"/>
      <c r="F58" s="180"/>
      <c r="G58" s="182"/>
      <c r="H58" s="182"/>
      <c r="I58" s="200"/>
      <c r="J58" s="200"/>
      <c r="K58" s="201"/>
      <c r="L58" s="201"/>
      <c r="M58" s="201"/>
      <c r="N58" s="201"/>
      <c r="O58" s="202"/>
      <c r="P58" s="202"/>
      <c r="Q58" s="201"/>
      <c r="R58" s="218"/>
      <c r="S58" s="201"/>
      <c r="T58" s="215"/>
      <c r="U58" s="85"/>
      <c r="V58" s="219"/>
      <c r="W58" s="219"/>
      <c r="X58" s="219"/>
      <c r="Y58" s="239"/>
      <c r="Z58" s="219"/>
      <c r="AA58" s="219"/>
      <c r="AB58" s="240"/>
      <c r="AC58" s="201"/>
      <c r="AD58" s="240"/>
      <c r="AE58" s="241"/>
      <c r="AH58" s="246"/>
    </row>
    <row r="59" s="159" customFormat="1" ht="15.95" customHeight="1" spans="1:34">
      <c r="A59" s="172"/>
      <c r="B59" s="176"/>
      <c r="C59" s="177"/>
      <c r="D59" s="178"/>
      <c r="E59" s="193"/>
      <c r="F59" s="180"/>
      <c r="G59" s="182"/>
      <c r="H59" s="182"/>
      <c r="I59" s="200"/>
      <c r="J59" s="200"/>
      <c r="K59" s="201"/>
      <c r="L59" s="201"/>
      <c r="M59" s="201"/>
      <c r="N59" s="201"/>
      <c r="O59" s="202"/>
      <c r="P59" s="202"/>
      <c r="Q59" s="201"/>
      <c r="R59" s="218"/>
      <c r="S59" s="201"/>
      <c r="T59" s="215"/>
      <c r="U59" s="85"/>
      <c r="V59" s="219"/>
      <c r="W59" s="219"/>
      <c r="X59" s="219"/>
      <c r="Y59" s="239"/>
      <c r="Z59" s="219"/>
      <c r="AA59" s="219"/>
      <c r="AB59" s="240"/>
      <c r="AC59" s="201"/>
      <c r="AD59" s="240"/>
      <c r="AE59" s="241"/>
      <c r="AH59" s="246"/>
    </row>
    <row r="60" s="159" customFormat="1" ht="15.95" customHeight="1" spans="1:34">
      <c r="A60" s="172"/>
      <c r="B60" s="176"/>
      <c r="C60" s="177"/>
      <c r="D60" s="178"/>
      <c r="E60" s="193"/>
      <c r="F60" s="180"/>
      <c r="G60" s="182"/>
      <c r="H60" s="182"/>
      <c r="I60" s="200"/>
      <c r="J60" s="200"/>
      <c r="K60" s="201"/>
      <c r="L60" s="201"/>
      <c r="M60" s="201"/>
      <c r="N60" s="201"/>
      <c r="O60" s="202"/>
      <c r="P60" s="202"/>
      <c r="Q60" s="201"/>
      <c r="R60" s="218"/>
      <c r="S60" s="201"/>
      <c r="T60" s="215"/>
      <c r="U60" s="85"/>
      <c r="V60" s="219"/>
      <c r="W60" s="219"/>
      <c r="X60" s="219"/>
      <c r="Y60" s="239"/>
      <c r="Z60" s="219"/>
      <c r="AA60" s="219"/>
      <c r="AB60" s="240"/>
      <c r="AC60" s="201"/>
      <c r="AD60" s="240"/>
      <c r="AE60" s="241"/>
      <c r="AH60" s="246"/>
    </row>
    <row r="61" s="159" customFormat="1" ht="15.95" customHeight="1" spans="1:34">
      <c r="A61" s="172"/>
      <c r="B61" s="176"/>
      <c r="C61" s="177"/>
      <c r="D61" s="178"/>
      <c r="E61" s="193"/>
      <c r="F61" s="180"/>
      <c r="G61" s="182"/>
      <c r="H61" s="182"/>
      <c r="I61" s="200"/>
      <c r="J61" s="200"/>
      <c r="K61" s="201"/>
      <c r="L61" s="201"/>
      <c r="M61" s="201"/>
      <c r="N61" s="201"/>
      <c r="O61" s="202"/>
      <c r="P61" s="202"/>
      <c r="Q61" s="201"/>
      <c r="R61" s="218"/>
      <c r="S61" s="201"/>
      <c r="T61" s="215"/>
      <c r="U61" s="85"/>
      <c r="V61" s="219"/>
      <c r="W61" s="219"/>
      <c r="X61" s="219"/>
      <c r="Y61" s="239"/>
      <c r="Z61" s="219"/>
      <c r="AA61" s="219"/>
      <c r="AB61" s="240"/>
      <c r="AC61" s="201"/>
      <c r="AD61" s="240"/>
      <c r="AE61" s="241"/>
      <c r="AH61" s="246"/>
    </row>
    <row r="62" s="159" customFormat="1" ht="15.95" customHeight="1" spans="1:34">
      <c r="A62" s="172"/>
      <c r="B62" s="176"/>
      <c r="C62" s="177"/>
      <c r="D62" s="178"/>
      <c r="E62" s="193"/>
      <c r="F62" s="180"/>
      <c r="G62" s="182"/>
      <c r="H62" s="182"/>
      <c r="I62" s="200"/>
      <c r="J62" s="200"/>
      <c r="K62" s="201"/>
      <c r="L62" s="201"/>
      <c r="M62" s="201"/>
      <c r="N62" s="201"/>
      <c r="O62" s="202"/>
      <c r="P62" s="202"/>
      <c r="Q62" s="201"/>
      <c r="R62" s="218"/>
      <c r="S62" s="201"/>
      <c r="T62" s="215"/>
      <c r="U62" s="85"/>
      <c r="V62" s="219"/>
      <c r="W62" s="219"/>
      <c r="X62" s="219"/>
      <c r="Y62" s="239"/>
      <c r="Z62" s="219"/>
      <c r="AA62" s="219"/>
      <c r="AB62" s="240"/>
      <c r="AC62" s="201"/>
      <c r="AD62" s="240"/>
      <c r="AE62" s="241"/>
      <c r="AH62" s="246"/>
    </row>
    <row r="63" s="159" customFormat="1" ht="15.95" customHeight="1" spans="1:34">
      <c r="A63" s="172"/>
      <c r="B63" s="176"/>
      <c r="C63" s="177"/>
      <c r="D63" s="178"/>
      <c r="E63" s="193"/>
      <c r="F63" s="180"/>
      <c r="G63" s="182"/>
      <c r="H63" s="182"/>
      <c r="I63" s="200"/>
      <c r="J63" s="200"/>
      <c r="K63" s="201"/>
      <c r="L63" s="201"/>
      <c r="M63" s="201"/>
      <c r="N63" s="201"/>
      <c r="O63" s="202"/>
      <c r="P63" s="202"/>
      <c r="Q63" s="201"/>
      <c r="R63" s="218"/>
      <c r="S63" s="201"/>
      <c r="T63" s="215"/>
      <c r="U63" s="85"/>
      <c r="V63" s="219"/>
      <c r="W63" s="219"/>
      <c r="X63" s="219"/>
      <c r="Y63" s="239"/>
      <c r="Z63" s="219"/>
      <c r="AA63" s="219"/>
      <c r="AB63" s="240"/>
      <c r="AC63" s="201"/>
      <c r="AD63" s="240"/>
      <c r="AE63" s="241"/>
      <c r="AH63" s="246"/>
    </row>
    <row r="64" s="159" customFormat="1" ht="15.95" customHeight="1" spans="1:34">
      <c r="A64" s="172"/>
      <c r="B64" s="176"/>
      <c r="C64" s="177"/>
      <c r="D64" s="178"/>
      <c r="E64" s="193"/>
      <c r="F64" s="180"/>
      <c r="G64" s="182"/>
      <c r="H64" s="182"/>
      <c r="I64" s="200"/>
      <c r="J64" s="200"/>
      <c r="K64" s="201"/>
      <c r="L64" s="201"/>
      <c r="M64" s="201"/>
      <c r="N64" s="201"/>
      <c r="O64" s="202"/>
      <c r="P64" s="202"/>
      <c r="Q64" s="201"/>
      <c r="R64" s="218"/>
      <c r="S64" s="201"/>
      <c r="T64" s="215"/>
      <c r="U64" s="85"/>
      <c r="V64" s="219"/>
      <c r="W64" s="219"/>
      <c r="X64" s="219"/>
      <c r="Y64" s="239"/>
      <c r="Z64" s="219"/>
      <c r="AA64" s="219"/>
      <c r="AB64" s="240"/>
      <c r="AC64" s="201"/>
      <c r="AD64" s="240"/>
      <c r="AE64" s="241"/>
      <c r="AH64" s="246"/>
    </row>
    <row r="65" s="159" customFormat="1" ht="15.95" customHeight="1" spans="1:34">
      <c r="A65" s="172"/>
      <c r="B65" s="176"/>
      <c r="C65" s="177"/>
      <c r="D65" s="178"/>
      <c r="E65" s="193"/>
      <c r="F65" s="180"/>
      <c r="G65" s="182"/>
      <c r="H65" s="182"/>
      <c r="I65" s="200"/>
      <c r="J65" s="200"/>
      <c r="K65" s="201"/>
      <c r="L65" s="201"/>
      <c r="M65" s="201"/>
      <c r="N65" s="201"/>
      <c r="O65" s="202"/>
      <c r="P65" s="202"/>
      <c r="Q65" s="201"/>
      <c r="R65" s="218"/>
      <c r="S65" s="201"/>
      <c r="T65" s="215"/>
      <c r="U65" s="85"/>
      <c r="V65" s="219"/>
      <c r="W65" s="219"/>
      <c r="X65" s="219"/>
      <c r="Y65" s="239"/>
      <c r="Z65" s="219"/>
      <c r="AA65" s="219"/>
      <c r="AB65" s="240"/>
      <c r="AC65" s="201"/>
      <c r="AD65" s="240"/>
      <c r="AE65" s="241"/>
      <c r="AH65" s="246"/>
    </row>
    <row r="66" s="159" customFormat="1" ht="15.95" customHeight="1" spans="1:34">
      <c r="A66" s="172"/>
      <c r="B66" s="176"/>
      <c r="C66" s="177"/>
      <c r="D66" s="178"/>
      <c r="E66" s="193"/>
      <c r="F66" s="180"/>
      <c r="G66" s="182"/>
      <c r="H66" s="182"/>
      <c r="I66" s="200"/>
      <c r="J66" s="200"/>
      <c r="K66" s="201"/>
      <c r="L66" s="201"/>
      <c r="M66" s="201"/>
      <c r="N66" s="201"/>
      <c r="O66" s="202"/>
      <c r="P66" s="202"/>
      <c r="Q66" s="201"/>
      <c r="R66" s="218"/>
      <c r="S66" s="201"/>
      <c r="T66" s="215"/>
      <c r="U66" s="85"/>
      <c r="V66" s="219"/>
      <c r="W66" s="219"/>
      <c r="X66" s="219"/>
      <c r="Y66" s="239"/>
      <c r="Z66" s="219"/>
      <c r="AA66" s="219"/>
      <c r="AB66" s="240"/>
      <c r="AC66" s="201"/>
      <c r="AD66" s="240"/>
      <c r="AE66" s="241"/>
      <c r="AH66" s="246"/>
    </row>
    <row r="67" s="159" customFormat="1" ht="15.95" customHeight="1" spans="1:34">
      <c r="A67" s="172"/>
      <c r="B67" s="176"/>
      <c r="C67" s="177"/>
      <c r="D67" s="178"/>
      <c r="E67" s="193"/>
      <c r="F67" s="180"/>
      <c r="G67" s="182"/>
      <c r="H67" s="182"/>
      <c r="I67" s="200"/>
      <c r="J67" s="200"/>
      <c r="K67" s="201"/>
      <c r="L67" s="201"/>
      <c r="M67" s="201"/>
      <c r="N67" s="201"/>
      <c r="O67" s="202"/>
      <c r="P67" s="202"/>
      <c r="Q67" s="201"/>
      <c r="R67" s="218"/>
      <c r="S67" s="201"/>
      <c r="T67" s="215"/>
      <c r="U67" s="85"/>
      <c r="V67" s="219"/>
      <c r="W67" s="219"/>
      <c r="X67" s="219"/>
      <c r="Y67" s="239"/>
      <c r="Z67" s="219"/>
      <c r="AA67" s="219"/>
      <c r="AB67" s="240"/>
      <c r="AC67" s="201"/>
      <c r="AD67" s="240"/>
      <c r="AE67" s="241"/>
      <c r="AH67" s="246"/>
    </row>
    <row r="68" s="159" customFormat="1" ht="15.95" customHeight="1" spans="1:34">
      <c r="A68" s="172"/>
      <c r="B68" s="176"/>
      <c r="C68" s="177"/>
      <c r="D68" s="178"/>
      <c r="E68" s="193"/>
      <c r="F68" s="180"/>
      <c r="G68" s="182"/>
      <c r="H68" s="182"/>
      <c r="I68" s="200"/>
      <c r="J68" s="200"/>
      <c r="K68" s="201"/>
      <c r="L68" s="201"/>
      <c r="M68" s="201"/>
      <c r="N68" s="201"/>
      <c r="O68" s="202"/>
      <c r="P68" s="202"/>
      <c r="Q68" s="201"/>
      <c r="R68" s="218"/>
      <c r="S68" s="201"/>
      <c r="T68" s="215"/>
      <c r="U68" s="85"/>
      <c r="V68" s="219"/>
      <c r="W68" s="219"/>
      <c r="X68" s="219"/>
      <c r="Y68" s="239"/>
      <c r="Z68" s="219"/>
      <c r="AA68" s="219"/>
      <c r="AB68" s="240"/>
      <c r="AC68" s="201"/>
      <c r="AD68" s="240"/>
      <c r="AE68" s="241"/>
      <c r="AH68" s="246"/>
    </row>
    <row r="69" s="159" customFormat="1" ht="15.95" customHeight="1" spans="1:34">
      <c r="A69" s="172"/>
      <c r="B69" s="176"/>
      <c r="C69" s="177"/>
      <c r="D69" s="178"/>
      <c r="E69" s="193"/>
      <c r="F69" s="180"/>
      <c r="G69" s="182"/>
      <c r="H69" s="182"/>
      <c r="I69" s="200"/>
      <c r="J69" s="200"/>
      <c r="K69" s="201"/>
      <c r="L69" s="201"/>
      <c r="M69" s="201"/>
      <c r="N69" s="201"/>
      <c r="O69" s="202"/>
      <c r="P69" s="202"/>
      <c r="Q69" s="201"/>
      <c r="R69" s="218"/>
      <c r="S69" s="201"/>
      <c r="T69" s="215"/>
      <c r="U69" s="85"/>
      <c r="V69" s="219"/>
      <c r="W69" s="219"/>
      <c r="X69" s="219"/>
      <c r="Y69" s="239"/>
      <c r="Z69" s="219"/>
      <c r="AA69" s="219"/>
      <c r="AB69" s="240"/>
      <c r="AC69" s="201"/>
      <c r="AD69" s="240"/>
      <c r="AE69" s="241"/>
      <c r="AH69" s="246"/>
    </row>
    <row r="70" s="159" customFormat="1" ht="15.95" customHeight="1" spans="1:34">
      <c r="A70" s="172"/>
      <c r="B70" s="176"/>
      <c r="C70" s="177"/>
      <c r="D70" s="178"/>
      <c r="E70" s="193"/>
      <c r="F70" s="180"/>
      <c r="G70" s="182"/>
      <c r="H70" s="182"/>
      <c r="I70" s="200"/>
      <c r="J70" s="200"/>
      <c r="K70" s="201"/>
      <c r="L70" s="201"/>
      <c r="M70" s="201"/>
      <c r="N70" s="201"/>
      <c r="O70" s="202"/>
      <c r="P70" s="202"/>
      <c r="Q70" s="201"/>
      <c r="R70" s="218"/>
      <c r="S70" s="201"/>
      <c r="T70" s="215"/>
      <c r="U70" s="85"/>
      <c r="V70" s="219"/>
      <c r="W70" s="219"/>
      <c r="X70" s="219"/>
      <c r="Y70" s="239"/>
      <c r="Z70" s="219"/>
      <c r="AA70" s="219"/>
      <c r="AB70" s="240"/>
      <c r="AC70" s="201"/>
      <c r="AD70" s="240"/>
      <c r="AE70" s="241"/>
      <c r="AH70" s="246"/>
    </row>
    <row r="71" s="159" customFormat="1" ht="15.95" customHeight="1" spans="1:34">
      <c r="A71" s="172"/>
      <c r="B71" s="176"/>
      <c r="C71" s="177"/>
      <c r="D71" s="178"/>
      <c r="E71" s="193"/>
      <c r="F71" s="180"/>
      <c r="G71" s="182"/>
      <c r="H71" s="182"/>
      <c r="I71" s="200"/>
      <c r="J71" s="200"/>
      <c r="K71" s="201"/>
      <c r="L71" s="201"/>
      <c r="M71" s="201"/>
      <c r="N71" s="201"/>
      <c r="O71" s="202"/>
      <c r="P71" s="202"/>
      <c r="Q71" s="201"/>
      <c r="R71" s="218"/>
      <c r="S71" s="201"/>
      <c r="T71" s="215"/>
      <c r="U71" s="85"/>
      <c r="V71" s="219"/>
      <c r="W71" s="219"/>
      <c r="X71" s="219"/>
      <c r="Y71" s="239"/>
      <c r="Z71" s="219"/>
      <c r="AA71" s="219"/>
      <c r="AB71" s="240"/>
      <c r="AC71" s="201"/>
      <c r="AD71" s="240"/>
      <c r="AE71" s="241"/>
      <c r="AH71" s="246"/>
    </row>
    <row r="72" s="159" customFormat="1" ht="15.95" customHeight="1" spans="1:34">
      <c r="A72" s="172"/>
      <c r="B72" s="176"/>
      <c r="C72" s="177"/>
      <c r="D72" s="178"/>
      <c r="E72" s="193"/>
      <c r="F72" s="180"/>
      <c r="G72" s="182"/>
      <c r="H72" s="182"/>
      <c r="I72" s="200"/>
      <c r="J72" s="200"/>
      <c r="K72" s="201"/>
      <c r="L72" s="201"/>
      <c r="M72" s="201"/>
      <c r="N72" s="201"/>
      <c r="O72" s="202"/>
      <c r="P72" s="202"/>
      <c r="Q72" s="201"/>
      <c r="R72" s="218"/>
      <c r="S72" s="201"/>
      <c r="T72" s="215"/>
      <c r="U72" s="85"/>
      <c r="V72" s="219"/>
      <c r="W72" s="219"/>
      <c r="X72" s="219"/>
      <c r="Y72" s="239"/>
      <c r="Z72" s="219"/>
      <c r="AA72" s="219"/>
      <c r="AB72" s="240"/>
      <c r="AC72" s="201"/>
      <c r="AD72" s="240"/>
      <c r="AE72" s="241"/>
      <c r="AH72" s="246"/>
    </row>
    <row r="73" s="159" customFormat="1" ht="15.95" customHeight="1" spans="1:34">
      <c r="A73" s="172"/>
      <c r="B73" s="176"/>
      <c r="C73" s="177"/>
      <c r="D73" s="178"/>
      <c r="E73" s="193"/>
      <c r="F73" s="180"/>
      <c r="G73" s="182"/>
      <c r="H73" s="182"/>
      <c r="I73" s="200"/>
      <c r="J73" s="200"/>
      <c r="K73" s="201"/>
      <c r="L73" s="201"/>
      <c r="M73" s="201"/>
      <c r="N73" s="201"/>
      <c r="O73" s="202"/>
      <c r="P73" s="202"/>
      <c r="Q73" s="201"/>
      <c r="R73" s="218"/>
      <c r="S73" s="201"/>
      <c r="T73" s="215"/>
      <c r="U73" s="85"/>
      <c r="V73" s="219"/>
      <c r="W73" s="219"/>
      <c r="X73" s="219"/>
      <c r="Y73" s="239"/>
      <c r="Z73" s="219"/>
      <c r="AA73" s="219"/>
      <c r="AB73" s="240"/>
      <c r="AC73" s="201"/>
      <c r="AD73" s="240"/>
      <c r="AE73" s="241"/>
      <c r="AH73" s="246"/>
    </row>
    <row r="74" s="159" customFormat="1" ht="15.95" customHeight="1" spans="1:34">
      <c r="A74" s="172"/>
      <c r="B74" s="176"/>
      <c r="C74" s="177"/>
      <c r="D74" s="178"/>
      <c r="E74" s="193"/>
      <c r="F74" s="180"/>
      <c r="G74" s="182"/>
      <c r="H74" s="182"/>
      <c r="I74" s="200"/>
      <c r="J74" s="200"/>
      <c r="K74" s="201"/>
      <c r="L74" s="201"/>
      <c r="M74" s="201"/>
      <c r="N74" s="201"/>
      <c r="O74" s="202"/>
      <c r="P74" s="202"/>
      <c r="Q74" s="201"/>
      <c r="R74" s="218"/>
      <c r="S74" s="201"/>
      <c r="T74" s="215"/>
      <c r="U74" s="85"/>
      <c r="V74" s="219"/>
      <c r="W74" s="219"/>
      <c r="X74" s="219"/>
      <c r="Y74" s="239"/>
      <c r="Z74" s="219"/>
      <c r="AA74" s="219"/>
      <c r="AB74" s="240"/>
      <c r="AC74" s="201"/>
      <c r="AD74" s="240"/>
      <c r="AE74" s="241"/>
      <c r="AH74" s="246"/>
    </row>
    <row r="75" s="159" customFormat="1" ht="15.95" customHeight="1" spans="1:34">
      <c r="A75" s="172"/>
      <c r="B75" s="176"/>
      <c r="C75" s="177"/>
      <c r="D75" s="178"/>
      <c r="E75" s="193"/>
      <c r="F75" s="180"/>
      <c r="G75" s="182"/>
      <c r="H75" s="182"/>
      <c r="I75" s="200"/>
      <c r="J75" s="200"/>
      <c r="K75" s="201"/>
      <c r="L75" s="201"/>
      <c r="M75" s="201"/>
      <c r="N75" s="201"/>
      <c r="O75" s="202"/>
      <c r="P75" s="202"/>
      <c r="Q75" s="201"/>
      <c r="R75" s="218"/>
      <c r="S75" s="201"/>
      <c r="T75" s="215"/>
      <c r="U75" s="85"/>
      <c r="V75" s="219"/>
      <c r="W75" s="219"/>
      <c r="X75" s="219"/>
      <c r="Y75" s="239"/>
      <c r="Z75" s="219"/>
      <c r="AA75" s="219"/>
      <c r="AB75" s="240"/>
      <c r="AC75" s="201"/>
      <c r="AD75" s="240"/>
      <c r="AE75" s="241"/>
      <c r="AH75" s="246"/>
    </row>
    <row r="76" s="159" customFormat="1" ht="15.95" customHeight="1" spans="1:34">
      <c r="A76" s="172"/>
      <c r="B76" s="176"/>
      <c r="C76" s="177"/>
      <c r="D76" s="178"/>
      <c r="E76" s="193"/>
      <c r="F76" s="180"/>
      <c r="G76" s="182"/>
      <c r="H76" s="182"/>
      <c r="I76" s="200"/>
      <c r="J76" s="200"/>
      <c r="K76" s="201"/>
      <c r="L76" s="201"/>
      <c r="M76" s="201"/>
      <c r="N76" s="201"/>
      <c r="O76" s="202"/>
      <c r="P76" s="202"/>
      <c r="Q76" s="201"/>
      <c r="R76" s="218"/>
      <c r="S76" s="201"/>
      <c r="T76" s="215"/>
      <c r="U76" s="85"/>
      <c r="V76" s="219"/>
      <c r="W76" s="219"/>
      <c r="X76" s="219"/>
      <c r="Y76" s="239"/>
      <c r="Z76" s="219"/>
      <c r="AA76" s="219"/>
      <c r="AB76" s="240"/>
      <c r="AC76" s="201"/>
      <c r="AD76" s="240"/>
      <c r="AE76" s="241"/>
      <c r="AH76" s="246"/>
    </row>
    <row r="77" s="159" customFormat="1" ht="15.95" customHeight="1" spans="1:34">
      <c r="A77" s="172"/>
      <c r="B77" s="176"/>
      <c r="C77" s="177"/>
      <c r="D77" s="178"/>
      <c r="E77" s="193"/>
      <c r="F77" s="180"/>
      <c r="G77" s="182"/>
      <c r="H77" s="182"/>
      <c r="I77" s="200"/>
      <c r="J77" s="200"/>
      <c r="K77" s="201"/>
      <c r="L77" s="201"/>
      <c r="M77" s="201"/>
      <c r="N77" s="201"/>
      <c r="O77" s="202"/>
      <c r="P77" s="202"/>
      <c r="Q77" s="201"/>
      <c r="R77" s="218"/>
      <c r="S77" s="201"/>
      <c r="T77" s="215"/>
      <c r="U77" s="85"/>
      <c r="V77" s="219"/>
      <c r="W77" s="219"/>
      <c r="X77" s="219"/>
      <c r="Y77" s="239"/>
      <c r="Z77" s="219"/>
      <c r="AA77" s="219"/>
      <c r="AB77" s="240"/>
      <c r="AC77" s="201"/>
      <c r="AD77" s="240"/>
      <c r="AE77" s="241"/>
      <c r="AH77" s="246"/>
    </row>
    <row r="78" s="159" customFormat="1" ht="15.95" customHeight="1" spans="1:34">
      <c r="A78" s="172"/>
      <c r="B78" s="176"/>
      <c r="C78" s="177"/>
      <c r="D78" s="178"/>
      <c r="E78" s="193"/>
      <c r="F78" s="180"/>
      <c r="G78" s="182"/>
      <c r="H78" s="182"/>
      <c r="I78" s="200"/>
      <c r="J78" s="200"/>
      <c r="K78" s="201"/>
      <c r="L78" s="201"/>
      <c r="M78" s="201"/>
      <c r="N78" s="201"/>
      <c r="O78" s="202"/>
      <c r="P78" s="202"/>
      <c r="Q78" s="201"/>
      <c r="R78" s="218"/>
      <c r="S78" s="201"/>
      <c r="T78" s="215"/>
      <c r="U78" s="85"/>
      <c r="V78" s="219"/>
      <c r="W78" s="219"/>
      <c r="X78" s="219"/>
      <c r="Y78" s="239"/>
      <c r="Z78" s="219"/>
      <c r="AA78" s="219"/>
      <c r="AB78" s="240"/>
      <c r="AC78" s="201"/>
      <c r="AD78" s="240"/>
      <c r="AE78" s="241"/>
      <c r="AH78" s="246"/>
    </row>
    <row r="79" s="159" customFormat="1" ht="15.95" customHeight="1" spans="1:34">
      <c r="A79" s="172"/>
      <c r="B79" s="176"/>
      <c r="C79" s="177"/>
      <c r="D79" s="178"/>
      <c r="E79" s="193"/>
      <c r="F79" s="180"/>
      <c r="G79" s="182"/>
      <c r="H79" s="182"/>
      <c r="I79" s="200"/>
      <c r="J79" s="200"/>
      <c r="K79" s="201"/>
      <c r="L79" s="201"/>
      <c r="M79" s="201"/>
      <c r="N79" s="201"/>
      <c r="O79" s="202"/>
      <c r="P79" s="202"/>
      <c r="Q79" s="201"/>
      <c r="R79" s="218"/>
      <c r="S79" s="201"/>
      <c r="T79" s="215"/>
      <c r="U79" s="85"/>
      <c r="V79" s="219"/>
      <c r="W79" s="219"/>
      <c r="X79" s="219"/>
      <c r="Y79" s="239"/>
      <c r="Z79" s="219"/>
      <c r="AA79" s="219"/>
      <c r="AB79" s="240"/>
      <c r="AC79" s="201"/>
      <c r="AD79" s="240"/>
      <c r="AE79" s="241"/>
      <c r="AH79" s="246"/>
    </row>
    <row r="80" s="159" customFormat="1" ht="15.95" customHeight="1" spans="1:34">
      <c r="A80" s="172"/>
      <c r="B80" s="176"/>
      <c r="C80" s="177"/>
      <c r="D80" s="178"/>
      <c r="E80" s="193"/>
      <c r="F80" s="180"/>
      <c r="G80" s="182"/>
      <c r="H80" s="182"/>
      <c r="I80" s="200"/>
      <c r="J80" s="200"/>
      <c r="K80" s="201"/>
      <c r="L80" s="201"/>
      <c r="M80" s="201"/>
      <c r="N80" s="201"/>
      <c r="O80" s="202"/>
      <c r="P80" s="202"/>
      <c r="Q80" s="201"/>
      <c r="R80" s="218"/>
      <c r="S80" s="201"/>
      <c r="T80" s="215"/>
      <c r="U80" s="85"/>
      <c r="V80" s="219"/>
      <c r="W80" s="219"/>
      <c r="X80" s="219"/>
      <c r="Y80" s="239"/>
      <c r="Z80" s="219"/>
      <c r="AA80" s="219"/>
      <c r="AB80" s="240"/>
      <c r="AC80" s="201"/>
      <c r="AD80" s="240"/>
      <c r="AE80" s="241"/>
      <c r="AH80" s="246"/>
    </row>
    <row r="81" s="159" customFormat="1" ht="15.95" customHeight="1" spans="1:34">
      <c r="A81" s="172"/>
      <c r="B81" s="176"/>
      <c r="C81" s="177"/>
      <c r="D81" s="178"/>
      <c r="E81" s="193"/>
      <c r="F81" s="180"/>
      <c r="G81" s="182"/>
      <c r="H81" s="182"/>
      <c r="I81" s="200"/>
      <c r="J81" s="200"/>
      <c r="K81" s="201"/>
      <c r="L81" s="201"/>
      <c r="M81" s="201"/>
      <c r="N81" s="201"/>
      <c r="O81" s="202"/>
      <c r="P81" s="202"/>
      <c r="Q81" s="201"/>
      <c r="R81" s="218"/>
      <c r="S81" s="201"/>
      <c r="T81" s="215"/>
      <c r="U81" s="85"/>
      <c r="V81" s="219"/>
      <c r="W81" s="219"/>
      <c r="X81" s="219"/>
      <c r="Y81" s="239"/>
      <c r="Z81" s="219"/>
      <c r="AA81" s="219"/>
      <c r="AB81" s="240"/>
      <c r="AC81" s="201"/>
      <c r="AD81" s="240"/>
      <c r="AE81" s="241"/>
      <c r="AH81" s="246"/>
    </row>
    <row r="82" s="159" customFormat="1" ht="15.95" customHeight="1" spans="1:34">
      <c r="A82" s="172"/>
      <c r="B82" s="176"/>
      <c r="C82" s="177"/>
      <c r="D82" s="178"/>
      <c r="E82" s="193"/>
      <c r="F82" s="180"/>
      <c r="G82" s="182"/>
      <c r="H82" s="182"/>
      <c r="I82" s="200"/>
      <c r="J82" s="200"/>
      <c r="K82" s="201"/>
      <c r="L82" s="201"/>
      <c r="M82" s="201"/>
      <c r="N82" s="201"/>
      <c r="O82" s="202"/>
      <c r="P82" s="202"/>
      <c r="Q82" s="201"/>
      <c r="R82" s="218"/>
      <c r="S82" s="201"/>
      <c r="T82" s="215"/>
      <c r="U82" s="85"/>
      <c r="V82" s="219"/>
      <c r="W82" s="219"/>
      <c r="X82" s="219"/>
      <c r="Y82" s="239"/>
      <c r="Z82" s="219"/>
      <c r="AA82" s="219"/>
      <c r="AB82" s="240"/>
      <c r="AC82" s="201"/>
      <c r="AD82" s="240"/>
      <c r="AE82" s="241"/>
      <c r="AH82" s="246"/>
    </row>
    <row r="83" s="159" customFormat="1" ht="15.95" customHeight="1" spans="1:34">
      <c r="A83" s="172"/>
      <c r="B83" s="176"/>
      <c r="C83" s="177"/>
      <c r="D83" s="178"/>
      <c r="E83" s="193"/>
      <c r="F83" s="180"/>
      <c r="G83" s="182"/>
      <c r="H83" s="182"/>
      <c r="I83" s="200"/>
      <c r="J83" s="200"/>
      <c r="K83" s="201"/>
      <c r="L83" s="201"/>
      <c r="M83" s="201"/>
      <c r="N83" s="201"/>
      <c r="O83" s="202"/>
      <c r="P83" s="202"/>
      <c r="Q83" s="201"/>
      <c r="R83" s="218"/>
      <c r="S83" s="201"/>
      <c r="T83" s="215"/>
      <c r="U83" s="85"/>
      <c r="V83" s="219"/>
      <c r="W83" s="219"/>
      <c r="X83" s="219"/>
      <c r="Y83" s="239"/>
      <c r="Z83" s="219"/>
      <c r="AA83" s="219"/>
      <c r="AB83" s="240"/>
      <c r="AC83" s="201"/>
      <c r="AD83" s="240"/>
      <c r="AE83" s="241"/>
      <c r="AH83" s="246"/>
    </row>
    <row r="84" s="159" customFormat="1" ht="15.95" customHeight="1" spans="1:34">
      <c r="A84" s="172"/>
      <c r="B84" s="176"/>
      <c r="C84" s="177"/>
      <c r="D84" s="178"/>
      <c r="E84" s="193"/>
      <c r="F84" s="180"/>
      <c r="G84" s="182"/>
      <c r="H84" s="182"/>
      <c r="I84" s="200"/>
      <c r="J84" s="200"/>
      <c r="K84" s="201"/>
      <c r="L84" s="201"/>
      <c r="M84" s="201"/>
      <c r="N84" s="201"/>
      <c r="O84" s="202"/>
      <c r="P84" s="202"/>
      <c r="Q84" s="201"/>
      <c r="R84" s="218"/>
      <c r="S84" s="201"/>
      <c r="T84" s="215"/>
      <c r="U84" s="85"/>
      <c r="V84" s="219"/>
      <c r="W84" s="219"/>
      <c r="X84" s="219"/>
      <c r="Y84" s="239"/>
      <c r="Z84" s="219"/>
      <c r="AA84" s="219"/>
      <c r="AB84" s="240"/>
      <c r="AC84" s="201"/>
      <c r="AD84" s="240"/>
      <c r="AE84" s="241"/>
      <c r="AH84" s="246"/>
    </row>
    <row r="85" s="159" customFormat="1" ht="15.95" customHeight="1" spans="1:34">
      <c r="A85" s="172"/>
      <c r="B85" s="176"/>
      <c r="C85" s="177"/>
      <c r="D85" s="178"/>
      <c r="E85" s="193"/>
      <c r="F85" s="180"/>
      <c r="G85" s="182"/>
      <c r="H85" s="182"/>
      <c r="I85" s="200"/>
      <c r="J85" s="200"/>
      <c r="K85" s="201"/>
      <c r="L85" s="201"/>
      <c r="M85" s="201"/>
      <c r="N85" s="201"/>
      <c r="O85" s="202"/>
      <c r="P85" s="202"/>
      <c r="Q85" s="201"/>
      <c r="R85" s="218"/>
      <c r="S85" s="201"/>
      <c r="T85" s="215"/>
      <c r="U85" s="85"/>
      <c r="V85" s="219"/>
      <c r="W85" s="219"/>
      <c r="X85" s="219"/>
      <c r="Y85" s="239"/>
      <c r="Z85" s="219"/>
      <c r="AA85" s="219"/>
      <c r="AB85" s="240"/>
      <c r="AC85" s="201"/>
      <c r="AD85" s="240"/>
      <c r="AE85" s="241"/>
      <c r="AH85" s="246"/>
    </row>
    <row r="86" s="159" customFormat="1" ht="15.95" customHeight="1" spans="1:34">
      <c r="A86" s="172"/>
      <c r="B86" s="176"/>
      <c r="C86" s="177"/>
      <c r="D86" s="178"/>
      <c r="E86" s="193"/>
      <c r="F86" s="180"/>
      <c r="G86" s="182"/>
      <c r="H86" s="182"/>
      <c r="I86" s="200"/>
      <c r="J86" s="200"/>
      <c r="K86" s="201"/>
      <c r="L86" s="201"/>
      <c r="M86" s="201"/>
      <c r="N86" s="201"/>
      <c r="O86" s="202"/>
      <c r="P86" s="202"/>
      <c r="Q86" s="201"/>
      <c r="R86" s="218"/>
      <c r="S86" s="201"/>
      <c r="T86" s="215"/>
      <c r="U86" s="85"/>
      <c r="V86" s="219"/>
      <c r="W86" s="219"/>
      <c r="X86" s="219"/>
      <c r="Y86" s="239"/>
      <c r="Z86" s="219"/>
      <c r="AA86" s="219"/>
      <c r="AB86" s="240"/>
      <c r="AC86" s="201"/>
      <c r="AD86" s="240"/>
      <c r="AE86" s="241"/>
      <c r="AH86" s="246"/>
    </row>
    <row r="87" s="159" customFormat="1" ht="15.95" customHeight="1" spans="1:34">
      <c r="A87" s="172"/>
      <c r="B87" s="176"/>
      <c r="C87" s="190"/>
      <c r="D87" s="191"/>
      <c r="E87" s="193"/>
      <c r="F87" s="180"/>
      <c r="G87" s="182"/>
      <c r="H87" s="182"/>
      <c r="I87" s="200"/>
      <c r="J87" s="200"/>
      <c r="K87" s="201"/>
      <c r="L87" s="201"/>
      <c r="M87" s="201"/>
      <c r="N87" s="201"/>
      <c r="O87" s="202"/>
      <c r="P87" s="202"/>
      <c r="Q87" s="201"/>
      <c r="R87" s="218"/>
      <c r="S87" s="201"/>
      <c r="T87" s="215"/>
      <c r="U87" s="85"/>
      <c r="V87" s="219"/>
      <c r="W87" s="219"/>
      <c r="X87" s="219"/>
      <c r="Y87" s="239"/>
      <c r="Z87" s="219"/>
      <c r="AA87" s="219"/>
      <c r="AB87" s="240"/>
      <c r="AC87" s="201"/>
      <c r="AD87" s="240"/>
      <c r="AE87" s="241"/>
      <c r="AH87" s="246"/>
    </row>
    <row r="88" s="159" customFormat="1" ht="15.95" customHeight="1" spans="1:34">
      <c r="A88" s="172"/>
      <c r="B88" s="176"/>
      <c r="C88" s="190"/>
      <c r="D88" s="191"/>
      <c r="E88" s="193"/>
      <c r="F88" s="180"/>
      <c r="G88" s="182"/>
      <c r="H88" s="182"/>
      <c r="I88" s="200"/>
      <c r="J88" s="200"/>
      <c r="K88" s="201"/>
      <c r="L88" s="201"/>
      <c r="M88" s="201"/>
      <c r="N88" s="201"/>
      <c r="O88" s="202"/>
      <c r="P88" s="202"/>
      <c r="Q88" s="201"/>
      <c r="R88" s="218"/>
      <c r="S88" s="201"/>
      <c r="T88" s="215"/>
      <c r="U88" s="85"/>
      <c r="V88" s="219"/>
      <c r="W88" s="219"/>
      <c r="X88" s="219"/>
      <c r="Y88" s="239"/>
      <c r="Z88" s="219"/>
      <c r="AA88" s="219"/>
      <c r="AB88" s="240"/>
      <c r="AC88" s="201"/>
      <c r="AD88" s="240"/>
      <c r="AE88" s="241"/>
      <c r="AH88" s="246"/>
    </row>
    <row r="89" s="159" customFormat="1" ht="15.95" customHeight="1" spans="1:34">
      <c r="A89" s="172"/>
      <c r="B89" s="176"/>
      <c r="C89" s="177"/>
      <c r="D89" s="178"/>
      <c r="E89" s="193"/>
      <c r="F89" s="180"/>
      <c r="G89" s="182"/>
      <c r="H89" s="182"/>
      <c r="I89" s="200"/>
      <c r="J89" s="200"/>
      <c r="K89" s="201"/>
      <c r="L89" s="201"/>
      <c r="M89" s="201"/>
      <c r="N89" s="201"/>
      <c r="O89" s="202"/>
      <c r="P89" s="202"/>
      <c r="Q89" s="201"/>
      <c r="R89" s="218"/>
      <c r="S89" s="201"/>
      <c r="T89" s="215"/>
      <c r="U89" s="85"/>
      <c r="V89" s="219"/>
      <c r="W89" s="219"/>
      <c r="X89" s="219"/>
      <c r="Y89" s="239"/>
      <c r="Z89" s="219"/>
      <c r="AA89" s="219"/>
      <c r="AB89" s="240"/>
      <c r="AC89" s="201"/>
      <c r="AD89" s="240"/>
      <c r="AE89" s="241"/>
      <c r="AH89" s="246"/>
    </row>
    <row r="90" s="159" customFormat="1" ht="15.95" customHeight="1" spans="1:34">
      <c r="A90" s="172"/>
      <c r="B90" s="176"/>
      <c r="C90" s="177"/>
      <c r="D90" s="178"/>
      <c r="E90" s="193"/>
      <c r="F90" s="180"/>
      <c r="G90" s="182"/>
      <c r="H90" s="182"/>
      <c r="I90" s="200"/>
      <c r="J90" s="200"/>
      <c r="K90" s="201"/>
      <c r="L90" s="201"/>
      <c r="M90" s="201"/>
      <c r="N90" s="201"/>
      <c r="O90" s="202"/>
      <c r="P90" s="202"/>
      <c r="Q90" s="201"/>
      <c r="R90" s="218"/>
      <c r="S90" s="201"/>
      <c r="T90" s="215"/>
      <c r="U90" s="85"/>
      <c r="V90" s="219"/>
      <c r="W90" s="219"/>
      <c r="X90" s="219"/>
      <c r="Y90" s="239"/>
      <c r="Z90" s="219"/>
      <c r="AA90" s="219"/>
      <c r="AB90" s="240"/>
      <c r="AC90" s="201"/>
      <c r="AD90" s="240"/>
      <c r="AE90" s="241"/>
      <c r="AH90" s="246"/>
    </row>
    <row r="91" s="159" customFormat="1" ht="15.95" customHeight="1" spans="1:34">
      <c r="A91" s="172"/>
      <c r="B91" s="176"/>
      <c r="C91" s="177"/>
      <c r="D91" s="178"/>
      <c r="E91" s="193"/>
      <c r="F91" s="180"/>
      <c r="G91" s="182"/>
      <c r="H91" s="182"/>
      <c r="I91" s="200"/>
      <c r="J91" s="200"/>
      <c r="K91" s="201"/>
      <c r="L91" s="201"/>
      <c r="M91" s="201"/>
      <c r="N91" s="201"/>
      <c r="O91" s="202"/>
      <c r="P91" s="202"/>
      <c r="Q91" s="201"/>
      <c r="R91" s="218"/>
      <c r="S91" s="201"/>
      <c r="T91" s="215"/>
      <c r="U91" s="85"/>
      <c r="V91" s="219"/>
      <c r="W91" s="219"/>
      <c r="X91" s="219"/>
      <c r="Y91" s="239"/>
      <c r="Z91" s="219"/>
      <c r="AA91" s="219"/>
      <c r="AB91" s="240"/>
      <c r="AC91" s="201"/>
      <c r="AD91" s="240"/>
      <c r="AE91" s="241"/>
      <c r="AH91" s="246"/>
    </row>
    <row r="92" s="159" customFormat="1" ht="15.95" customHeight="1" spans="1:34">
      <c r="A92" s="172"/>
      <c r="B92" s="176"/>
      <c r="C92" s="177"/>
      <c r="D92" s="178"/>
      <c r="E92" s="193"/>
      <c r="F92" s="180"/>
      <c r="G92" s="182"/>
      <c r="H92" s="182"/>
      <c r="I92" s="200"/>
      <c r="J92" s="200"/>
      <c r="K92" s="201"/>
      <c r="L92" s="201"/>
      <c r="M92" s="201"/>
      <c r="N92" s="201"/>
      <c r="O92" s="202"/>
      <c r="P92" s="202"/>
      <c r="Q92" s="201"/>
      <c r="R92" s="218"/>
      <c r="S92" s="201"/>
      <c r="T92" s="215"/>
      <c r="U92" s="85"/>
      <c r="V92" s="219"/>
      <c r="W92" s="219"/>
      <c r="X92" s="219"/>
      <c r="Y92" s="239"/>
      <c r="Z92" s="219"/>
      <c r="AA92" s="219"/>
      <c r="AB92" s="240"/>
      <c r="AC92" s="201"/>
      <c r="AD92" s="240"/>
      <c r="AE92" s="241"/>
      <c r="AH92" s="246"/>
    </row>
    <row r="93" s="159" customFormat="1" ht="15.95" customHeight="1" spans="1:34">
      <c r="A93" s="172"/>
      <c r="B93" s="176"/>
      <c r="C93" s="177"/>
      <c r="D93" s="178"/>
      <c r="E93" s="193"/>
      <c r="F93" s="180"/>
      <c r="G93" s="182"/>
      <c r="H93" s="182"/>
      <c r="I93" s="200"/>
      <c r="J93" s="200"/>
      <c r="K93" s="201"/>
      <c r="L93" s="201"/>
      <c r="M93" s="201"/>
      <c r="N93" s="201"/>
      <c r="O93" s="202"/>
      <c r="P93" s="202"/>
      <c r="Q93" s="201"/>
      <c r="R93" s="218"/>
      <c r="S93" s="201"/>
      <c r="T93" s="215"/>
      <c r="U93" s="85"/>
      <c r="V93" s="219"/>
      <c r="W93" s="219"/>
      <c r="X93" s="219"/>
      <c r="Y93" s="239"/>
      <c r="Z93" s="219"/>
      <c r="AA93" s="219"/>
      <c r="AB93" s="240"/>
      <c r="AC93" s="201"/>
      <c r="AD93" s="240"/>
      <c r="AE93" s="241"/>
      <c r="AH93" s="246"/>
    </row>
    <row r="94" s="159" customFormat="1" ht="15.95" customHeight="1" spans="1:34">
      <c r="A94" s="172"/>
      <c r="B94" s="176"/>
      <c r="C94" s="177"/>
      <c r="D94" s="178"/>
      <c r="E94" s="193"/>
      <c r="F94" s="180"/>
      <c r="G94" s="182"/>
      <c r="H94" s="182"/>
      <c r="I94" s="200"/>
      <c r="J94" s="200"/>
      <c r="K94" s="201"/>
      <c r="L94" s="201"/>
      <c r="M94" s="201"/>
      <c r="N94" s="201"/>
      <c r="O94" s="202"/>
      <c r="P94" s="202"/>
      <c r="Q94" s="201"/>
      <c r="R94" s="218"/>
      <c r="S94" s="201"/>
      <c r="T94" s="215"/>
      <c r="U94" s="85"/>
      <c r="V94" s="219"/>
      <c r="W94" s="219"/>
      <c r="X94" s="219"/>
      <c r="Y94" s="239"/>
      <c r="Z94" s="219"/>
      <c r="AA94" s="219"/>
      <c r="AB94" s="240"/>
      <c r="AC94" s="201"/>
      <c r="AD94" s="240"/>
      <c r="AE94" s="241"/>
      <c r="AH94" s="246"/>
    </row>
    <row r="95" s="159" customFormat="1" ht="15.95" customHeight="1" spans="1:34">
      <c r="A95" s="172"/>
      <c r="B95" s="176"/>
      <c r="C95" s="177"/>
      <c r="D95" s="178"/>
      <c r="E95" s="193"/>
      <c r="F95" s="180"/>
      <c r="G95" s="182"/>
      <c r="H95" s="182"/>
      <c r="I95" s="200"/>
      <c r="J95" s="200"/>
      <c r="K95" s="201"/>
      <c r="L95" s="201"/>
      <c r="M95" s="201"/>
      <c r="N95" s="201"/>
      <c r="O95" s="202"/>
      <c r="P95" s="202"/>
      <c r="Q95" s="201"/>
      <c r="R95" s="218"/>
      <c r="S95" s="201"/>
      <c r="T95" s="215"/>
      <c r="U95" s="85"/>
      <c r="V95" s="219"/>
      <c r="W95" s="219"/>
      <c r="X95" s="219"/>
      <c r="Y95" s="239"/>
      <c r="Z95" s="219"/>
      <c r="AA95" s="219"/>
      <c r="AB95" s="240"/>
      <c r="AC95" s="201"/>
      <c r="AD95" s="240"/>
      <c r="AE95" s="241"/>
      <c r="AH95" s="246"/>
    </row>
    <row r="96" s="159" customFormat="1" ht="15.95" customHeight="1" spans="1:34">
      <c r="A96" s="172"/>
      <c r="B96" s="176"/>
      <c r="C96" s="177"/>
      <c r="D96" s="178"/>
      <c r="E96" s="193"/>
      <c r="F96" s="180"/>
      <c r="G96" s="182"/>
      <c r="H96" s="182"/>
      <c r="I96" s="200"/>
      <c r="J96" s="200"/>
      <c r="K96" s="201"/>
      <c r="L96" s="201"/>
      <c r="M96" s="201"/>
      <c r="N96" s="201"/>
      <c r="O96" s="202"/>
      <c r="P96" s="202"/>
      <c r="Q96" s="201"/>
      <c r="R96" s="218"/>
      <c r="S96" s="201"/>
      <c r="T96" s="215"/>
      <c r="U96" s="85"/>
      <c r="V96" s="219"/>
      <c r="W96" s="219"/>
      <c r="X96" s="219"/>
      <c r="Y96" s="239"/>
      <c r="Z96" s="219"/>
      <c r="AA96" s="219"/>
      <c r="AB96" s="240"/>
      <c r="AC96" s="201"/>
      <c r="AD96" s="240"/>
      <c r="AE96" s="241"/>
      <c r="AH96" s="246"/>
    </row>
    <row r="97" s="159" customFormat="1" ht="15.95" customHeight="1" spans="1:34">
      <c r="A97" s="172"/>
      <c r="B97" s="176"/>
      <c r="C97" s="177"/>
      <c r="D97" s="178"/>
      <c r="E97" s="193"/>
      <c r="F97" s="180"/>
      <c r="G97" s="182"/>
      <c r="H97" s="182"/>
      <c r="I97" s="200"/>
      <c r="J97" s="200"/>
      <c r="K97" s="201"/>
      <c r="L97" s="201"/>
      <c r="M97" s="201"/>
      <c r="N97" s="201"/>
      <c r="O97" s="202"/>
      <c r="P97" s="202"/>
      <c r="Q97" s="201"/>
      <c r="R97" s="218"/>
      <c r="S97" s="201"/>
      <c r="T97" s="215"/>
      <c r="U97" s="85"/>
      <c r="V97" s="219"/>
      <c r="W97" s="219"/>
      <c r="X97" s="219"/>
      <c r="Y97" s="239"/>
      <c r="Z97" s="219"/>
      <c r="AA97" s="219"/>
      <c r="AB97" s="240"/>
      <c r="AC97" s="201"/>
      <c r="AD97" s="240"/>
      <c r="AE97" s="241"/>
      <c r="AH97" s="246"/>
    </row>
    <row r="98" s="159" customFormat="1" ht="15.95" customHeight="1" spans="1:34">
      <c r="A98" s="172"/>
      <c r="B98" s="176"/>
      <c r="C98" s="249"/>
      <c r="D98" s="250"/>
      <c r="E98" s="193"/>
      <c r="F98" s="180"/>
      <c r="G98" s="182"/>
      <c r="H98" s="182"/>
      <c r="I98" s="200"/>
      <c r="J98" s="200"/>
      <c r="K98" s="201"/>
      <c r="L98" s="201"/>
      <c r="M98" s="201"/>
      <c r="N98" s="201"/>
      <c r="O98" s="202"/>
      <c r="P98" s="202"/>
      <c r="Q98" s="201"/>
      <c r="R98" s="218"/>
      <c r="S98" s="201"/>
      <c r="T98" s="215"/>
      <c r="U98" s="85"/>
      <c r="V98" s="219"/>
      <c r="W98" s="219"/>
      <c r="X98" s="219"/>
      <c r="Y98" s="239"/>
      <c r="Z98" s="219"/>
      <c r="AA98" s="219"/>
      <c r="AB98" s="240"/>
      <c r="AC98" s="201"/>
      <c r="AD98" s="240"/>
      <c r="AE98" s="241"/>
      <c r="AH98" s="246"/>
    </row>
    <row r="99" s="159" customFormat="1" ht="15.95" customHeight="1" spans="1:34">
      <c r="A99" s="172"/>
      <c r="B99" s="176"/>
      <c r="C99" s="249"/>
      <c r="D99" s="250"/>
      <c r="E99" s="193"/>
      <c r="F99" s="180"/>
      <c r="G99" s="182"/>
      <c r="H99" s="182"/>
      <c r="I99" s="200"/>
      <c r="J99" s="200"/>
      <c r="K99" s="201"/>
      <c r="L99" s="201"/>
      <c r="M99" s="201"/>
      <c r="N99" s="201"/>
      <c r="O99" s="202"/>
      <c r="P99" s="202"/>
      <c r="Q99" s="201"/>
      <c r="R99" s="218"/>
      <c r="S99" s="201"/>
      <c r="T99" s="215"/>
      <c r="U99" s="85"/>
      <c r="V99" s="219"/>
      <c r="W99" s="219"/>
      <c r="X99" s="219"/>
      <c r="Y99" s="239"/>
      <c r="Z99" s="219"/>
      <c r="AA99" s="219"/>
      <c r="AB99" s="240"/>
      <c r="AC99" s="201"/>
      <c r="AD99" s="240"/>
      <c r="AE99" s="241"/>
      <c r="AH99" s="246"/>
    </row>
    <row r="100" s="159" customFormat="1" ht="15.95" customHeight="1" spans="1:34">
      <c r="A100" s="172"/>
      <c r="B100" s="176"/>
      <c r="C100" s="249"/>
      <c r="D100" s="250"/>
      <c r="E100" s="251"/>
      <c r="F100" s="180"/>
      <c r="G100" s="182"/>
      <c r="H100" s="182"/>
      <c r="I100" s="200"/>
      <c r="J100" s="200"/>
      <c r="K100" s="201"/>
      <c r="L100" s="201"/>
      <c r="M100" s="201"/>
      <c r="N100" s="201"/>
      <c r="O100" s="202"/>
      <c r="P100" s="202"/>
      <c r="Q100" s="201"/>
      <c r="R100" s="218"/>
      <c r="S100" s="201"/>
      <c r="T100" s="215"/>
      <c r="U100" s="85"/>
      <c r="V100" s="219"/>
      <c r="W100" s="219"/>
      <c r="X100" s="219"/>
      <c r="Y100" s="239"/>
      <c r="Z100" s="219"/>
      <c r="AA100" s="219"/>
      <c r="AB100" s="240"/>
      <c r="AC100" s="201"/>
      <c r="AD100" s="240"/>
      <c r="AE100" s="241"/>
      <c r="AH100" s="246"/>
    </row>
    <row r="101" s="159" customFormat="1" ht="15.95" customHeight="1" spans="1:34">
      <c r="A101" s="172"/>
      <c r="B101" s="176"/>
      <c r="C101" s="249"/>
      <c r="D101" s="250"/>
      <c r="E101" s="251"/>
      <c r="F101" s="180"/>
      <c r="G101" s="182"/>
      <c r="H101" s="182"/>
      <c r="I101" s="200"/>
      <c r="J101" s="200"/>
      <c r="K101" s="201"/>
      <c r="L101" s="201"/>
      <c r="M101" s="201"/>
      <c r="N101" s="201"/>
      <c r="O101" s="202"/>
      <c r="P101" s="202"/>
      <c r="Q101" s="201"/>
      <c r="R101" s="218"/>
      <c r="S101" s="201"/>
      <c r="T101" s="215"/>
      <c r="U101" s="85"/>
      <c r="V101" s="219"/>
      <c r="W101" s="219"/>
      <c r="X101" s="219"/>
      <c r="Y101" s="239"/>
      <c r="Z101" s="219"/>
      <c r="AA101" s="219"/>
      <c r="AB101" s="240"/>
      <c r="AC101" s="201"/>
      <c r="AD101" s="240"/>
      <c r="AE101" s="241"/>
      <c r="AH101" s="246"/>
    </row>
    <row r="102" s="159" customFormat="1" ht="15.95" customHeight="1" spans="1:34">
      <c r="A102" s="172"/>
      <c r="B102" s="176"/>
      <c r="C102" s="249"/>
      <c r="D102" s="250"/>
      <c r="E102" s="251"/>
      <c r="F102" s="180"/>
      <c r="G102" s="182"/>
      <c r="H102" s="182"/>
      <c r="I102" s="200"/>
      <c r="J102" s="200"/>
      <c r="K102" s="201"/>
      <c r="L102" s="201"/>
      <c r="M102" s="201"/>
      <c r="N102" s="201"/>
      <c r="O102" s="202"/>
      <c r="P102" s="202"/>
      <c r="Q102" s="201"/>
      <c r="R102" s="218"/>
      <c r="S102" s="201"/>
      <c r="T102" s="215"/>
      <c r="U102" s="85"/>
      <c r="V102" s="219"/>
      <c r="W102" s="219"/>
      <c r="X102" s="219"/>
      <c r="Y102" s="239"/>
      <c r="Z102" s="219"/>
      <c r="AA102" s="219"/>
      <c r="AB102" s="240"/>
      <c r="AC102" s="201"/>
      <c r="AD102" s="240"/>
      <c r="AE102" s="241"/>
      <c r="AH102" s="246"/>
    </row>
    <row r="103" s="159" customFormat="1" ht="15.95" customHeight="1" spans="1:34">
      <c r="A103" s="172"/>
      <c r="B103" s="176"/>
      <c r="C103" s="249"/>
      <c r="D103" s="250"/>
      <c r="E103" s="251"/>
      <c r="F103" s="180"/>
      <c r="G103" s="182"/>
      <c r="H103" s="182"/>
      <c r="I103" s="200"/>
      <c r="J103" s="200"/>
      <c r="K103" s="201"/>
      <c r="L103" s="201"/>
      <c r="M103" s="201"/>
      <c r="N103" s="201"/>
      <c r="O103" s="202"/>
      <c r="P103" s="202"/>
      <c r="Q103" s="201"/>
      <c r="R103" s="218"/>
      <c r="S103" s="201"/>
      <c r="T103" s="215"/>
      <c r="U103" s="85"/>
      <c r="V103" s="219"/>
      <c r="W103" s="219"/>
      <c r="X103" s="219"/>
      <c r="Y103" s="239"/>
      <c r="Z103" s="219"/>
      <c r="AA103" s="219"/>
      <c r="AB103" s="240"/>
      <c r="AC103" s="201"/>
      <c r="AD103" s="240"/>
      <c r="AE103" s="241"/>
      <c r="AH103" s="246"/>
    </row>
    <row r="104" s="159" customFormat="1" ht="15.95" customHeight="1" spans="1:34">
      <c r="A104" s="172"/>
      <c r="B104" s="176"/>
      <c r="C104" s="177"/>
      <c r="D104" s="178"/>
      <c r="E104" s="251"/>
      <c r="F104" s="180"/>
      <c r="G104" s="182"/>
      <c r="H104" s="182"/>
      <c r="I104" s="200"/>
      <c r="J104" s="200"/>
      <c r="K104" s="201"/>
      <c r="L104" s="201"/>
      <c r="M104" s="201"/>
      <c r="N104" s="201"/>
      <c r="O104" s="202"/>
      <c r="P104" s="202"/>
      <c r="Q104" s="201"/>
      <c r="R104" s="218"/>
      <c r="S104" s="201"/>
      <c r="T104" s="215"/>
      <c r="U104" s="85"/>
      <c r="V104" s="219"/>
      <c r="W104" s="219"/>
      <c r="X104" s="219"/>
      <c r="Y104" s="239"/>
      <c r="Z104" s="219"/>
      <c r="AA104" s="219"/>
      <c r="AB104" s="240"/>
      <c r="AC104" s="201"/>
      <c r="AD104" s="240"/>
      <c r="AE104" s="241"/>
      <c r="AH104" s="246"/>
    </row>
    <row r="105" s="159" customFormat="1" ht="15.95" customHeight="1" spans="1:34">
      <c r="A105" s="172"/>
      <c r="B105" s="176"/>
      <c r="C105" s="177"/>
      <c r="D105" s="178"/>
      <c r="E105" s="251"/>
      <c r="F105" s="180"/>
      <c r="G105" s="182"/>
      <c r="H105" s="182"/>
      <c r="I105" s="200"/>
      <c r="J105" s="200"/>
      <c r="K105" s="201"/>
      <c r="L105" s="201"/>
      <c r="M105" s="201"/>
      <c r="N105" s="201"/>
      <c r="O105" s="202"/>
      <c r="P105" s="202"/>
      <c r="Q105" s="201"/>
      <c r="R105" s="218"/>
      <c r="S105" s="201"/>
      <c r="T105" s="215"/>
      <c r="U105" s="85"/>
      <c r="V105" s="219"/>
      <c r="W105" s="219"/>
      <c r="X105" s="219"/>
      <c r="Y105" s="239"/>
      <c r="Z105" s="219"/>
      <c r="AA105" s="219"/>
      <c r="AB105" s="240"/>
      <c r="AC105" s="201"/>
      <c r="AD105" s="240"/>
      <c r="AE105" s="241"/>
      <c r="AH105" s="246"/>
    </row>
    <row r="106" s="159" customFormat="1" ht="15.95" customHeight="1" spans="1:34">
      <c r="A106" s="172"/>
      <c r="B106" s="176"/>
      <c r="C106" s="177"/>
      <c r="D106" s="178"/>
      <c r="E106" s="251"/>
      <c r="F106" s="180"/>
      <c r="G106" s="182"/>
      <c r="H106" s="182"/>
      <c r="I106" s="200"/>
      <c r="J106" s="200"/>
      <c r="K106" s="201"/>
      <c r="L106" s="201"/>
      <c r="M106" s="201"/>
      <c r="N106" s="201"/>
      <c r="O106" s="202"/>
      <c r="P106" s="202"/>
      <c r="Q106" s="201"/>
      <c r="R106" s="218"/>
      <c r="S106" s="201"/>
      <c r="T106" s="215"/>
      <c r="U106" s="85"/>
      <c r="V106" s="219"/>
      <c r="W106" s="219"/>
      <c r="X106" s="219"/>
      <c r="Y106" s="239"/>
      <c r="Z106" s="219"/>
      <c r="AA106" s="219"/>
      <c r="AB106" s="240"/>
      <c r="AC106" s="201"/>
      <c r="AD106" s="240"/>
      <c r="AE106" s="241"/>
      <c r="AH106" s="246"/>
    </row>
    <row r="107" s="159" customFormat="1" ht="15.95" customHeight="1" spans="1:34">
      <c r="A107" s="172"/>
      <c r="B107" s="176"/>
      <c r="C107" s="177"/>
      <c r="D107" s="178"/>
      <c r="E107" s="251"/>
      <c r="F107" s="180"/>
      <c r="G107" s="182"/>
      <c r="H107" s="182"/>
      <c r="I107" s="200"/>
      <c r="J107" s="200"/>
      <c r="K107" s="201"/>
      <c r="L107" s="201"/>
      <c r="M107" s="201"/>
      <c r="N107" s="201"/>
      <c r="O107" s="202"/>
      <c r="P107" s="202"/>
      <c r="Q107" s="201"/>
      <c r="R107" s="218"/>
      <c r="S107" s="201"/>
      <c r="T107" s="215"/>
      <c r="U107" s="85"/>
      <c r="V107" s="219"/>
      <c r="W107" s="219"/>
      <c r="X107" s="219"/>
      <c r="Y107" s="239"/>
      <c r="Z107" s="219"/>
      <c r="AA107" s="219"/>
      <c r="AB107" s="240"/>
      <c r="AC107" s="201"/>
      <c r="AD107" s="240"/>
      <c r="AE107" s="241"/>
      <c r="AH107" s="246"/>
    </row>
    <row r="108" s="159" customFormat="1" ht="15.95" customHeight="1" spans="1:34">
      <c r="A108" s="172"/>
      <c r="B108" s="176"/>
      <c r="C108" s="177"/>
      <c r="D108" s="178"/>
      <c r="E108" s="251"/>
      <c r="F108" s="180"/>
      <c r="G108" s="182"/>
      <c r="H108" s="182"/>
      <c r="I108" s="200"/>
      <c r="J108" s="200"/>
      <c r="K108" s="201"/>
      <c r="L108" s="201"/>
      <c r="M108" s="201"/>
      <c r="N108" s="201"/>
      <c r="O108" s="202"/>
      <c r="P108" s="202"/>
      <c r="Q108" s="201"/>
      <c r="R108" s="218"/>
      <c r="S108" s="201"/>
      <c r="T108" s="215"/>
      <c r="U108" s="85"/>
      <c r="V108" s="219"/>
      <c r="W108" s="219"/>
      <c r="X108" s="219"/>
      <c r="Y108" s="239"/>
      <c r="Z108" s="219"/>
      <c r="AA108" s="219"/>
      <c r="AB108" s="240"/>
      <c r="AC108" s="201"/>
      <c r="AD108" s="240"/>
      <c r="AE108" s="241"/>
      <c r="AH108" s="246"/>
    </row>
    <row r="109" s="159" customFormat="1" ht="15.95" customHeight="1" spans="1:34">
      <c r="A109" s="172"/>
      <c r="B109" s="176"/>
      <c r="C109" s="177"/>
      <c r="D109" s="178"/>
      <c r="E109" s="251"/>
      <c r="F109" s="180"/>
      <c r="G109" s="182"/>
      <c r="H109" s="182"/>
      <c r="I109" s="200"/>
      <c r="J109" s="200"/>
      <c r="K109" s="201"/>
      <c r="L109" s="201"/>
      <c r="M109" s="201"/>
      <c r="N109" s="201"/>
      <c r="O109" s="202"/>
      <c r="P109" s="202"/>
      <c r="Q109" s="201"/>
      <c r="R109" s="218"/>
      <c r="S109" s="201"/>
      <c r="T109" s="215"/>
      <c r="U109" s="85"/>
      <c r="V109" s="219"/>
      <c r="W109" s="219"/>
      <c r="X109" s="219"/>
      <c r="Y109" s="239"/>
      <c r="Z109" s="219"/>
      <c r="AA109" s="219"/>
      <c r="AB109" s="240"/>
      <c r="AC109" s="201"/>
      <c r="AD109" s="240"/>
      <c r="AE109" s="241"/>
      <c r="AH109" s="246"/>
    </row>
    <row r="110" s="159" customFormat="1" ht="15.95" customHeight="1" spans="1:34">
      <c r="A110" s="172"/>
      <c r="B110" s="176"/>
      <c r="C110" s="177"/>
      <c r="D110" s="178"/>
      <c r="E110" s="251"/>
      <c r="F110" s="180"/>
      <c r="G110" s="182"/>
      <c r="H110" s="182"/>
      <c r="I110" s="200"/>
      <c r="J110" s="200"/>
      <c r="K110" s="201"/>
      <c r="L110" s="201"/>
      <c r="M110" s="201"/>
      <c r="N110" s="201"/>
      <c r="O110" s="202"/>
      <c r="P110" s="202"/>
      <c r="Q110" s="201"/>
      <c r="R110" s="218"/>
      <c r="S110" s="201"/>
      <c r="T110" s="215"/>
      <c r="U110" s="85"/>
      <c r="V110" s="219"/>
      <c r="W110" s="219"/>
      <c r="X110" s="219"/>
      <c r="Y110" s="239"/>
      <c r="Z110" s="219"/>
      <c r="AA110" s="219"/>
      <c r="AB110" s="240"/>
      <c r="AC110" s="201"/>
      <c r="AD110" s="240"/>
      <c r="AE110" s="241"/>
      <c r="AH110" s="246"/>
    </row>
    <row r="111" s="159" customFormat="1" ht="15.95" customHeight="1" spans="1:34">
      <c r="A111" s="172"/>
      <c r="B111" s="176"/>
      <c r="C111" s="177"/>
      <c r="D111" s="178"/>
      <c r="E111" s="251"/>
      <c r="F111" s="180"/>
      <c r="G111" s="182"/>
      <c r="H111" s="182"/>
      <c r="I111" s="200"/>
      <c r="J111" s="200"/>
      <c r="K111" s="201"/>
      <c r="L111" s="201"/>
      <c r="M111" s="201"/>
      <c r="N111" s="201"/>
      <c r="O111" s="202"/>
      <c r="P111" s="202"/>
      <c r="Q111" s="201"/>
      <c r="R111" s="218"/>
      <c r="S111" s="201"/>
      <c r="T111" s="215"/>
      <c r="U111" s="85"/>
      <c r="V111" s="219"/>
      <c r="W111" s="219"/>
      <c r="X111" s="219"/>
      <c r="Y111" s="239"/>
      <c r="Z111" s="219"/>
      <c r="AA111" s="219"/>
      <c r="AB111" s="240"/>
      <c r="AC111" s="201"/>
      <c r="AD111" s="240"/>
      <c r="AE111" s="241"/>
      <c r="AH111" s="246"/>
    </row>
    <row r="112" s="159" customFormat="1" ht="15.95" customHeight="1" spans="1:34">
      <c r="A112" s="172"/>
      <c r="B112" s="176"/>
      <c r="C112" s="177"/>
      <c r="D112" s="178"/>
      <c r="E112" s="251"/>
      <c r="F112" s="180"/>
      <c r="G112" s="182"/>
      <c r="H112" s="182"/>
      <c r="I112" s="200"/>
      <c r="J112" s="200"/>
      <c r="K112" s="201"/>
      <c r="L112" s="201"/>
      <c r="M112" s="201"/>
      <c r="N112" s="201"/>
      <c r="O112" s="202"/>
      <c r="P112" s="202"/>
      <c r="Q112" s="201"/>
      <c r="R112" s="218"/>
      <c r="S112" s="201"/>
      <c r="T112" s="215"/>
      <c r="U112" s="85"/>
      <c r="V112" s="219"/>
      <c r="W112" s="219"/>
      <c r="X112" s="219"/>
      <c r="Y112" s="239"/>
      <c r="Z112" s="219"/>
      <c r="AA112" s="219"/>
      <c r="AB112" s="240"/>
      <c r="AC112" s="201"/>
      <c r="AD112" s="240"/>
      <c r="AE112" s="241"/>
      <c r="AH112" s="246"/>
    </row>
    <row r="113" s="159" customFormat="1" ht="15.95" customHeight="1" spans="1:34">
      <c r="A113" s="172"/>
      <c r="B113" s="176"/>
      <c r="C113" s="177"/>
      <c r="D113" s="178"/>
      <c r="E113" s="251"/>
      <c r="F113" s="180"/>
      <c r="G113" s="182"/>
      <c r="H113" s="182"/>
      <c r="I113" s="200"/>
      <c r="J113" s="200"/>
      <c r="K113" s="201"/>
      <c r="L113" s="201"/>
      <c r="M113" s="201"/>
      <c r="N113" s="201"/>
      <c r="O113" s="202"/>
      <c r="P113" s="202"/>
      <c r="Q113" s="201"/>
      <c r="R113" s="218"/>
      <c r="S113" s="201"/>
      <c r="T113" s="215"/>
      <c r="U113" s="85"/>
      <c r="V113" s="219"/>
      <c r="W113" s="219"/>
      <c r="X113" s="219"/>
      <c r="Y113" s="239"/>
      <c r="Z113" s="219"/>
      <c r="AA113" s="219"/>
      <c r="AB113" s="240"/>
      <c r="AC113" s="201"/>
      <c r="AD113" s="240"/>
      <c r="AE113" s="241"/>
      <c r="AH113" s="246"/>
    </row>
    <row r="114" s="159" customFormat="1" ht="15.95" customHeight="1" spans="1:34">
      <c r="A114" s="172"/>
      <c r="B114" s="176"/>
      <c r="C114" s="177"/>
      <c r="D114" s="178"/>
      <c r="E114" s="251"/>
      <c r="F114" s="180"/>
      <c r="G114" s="182"/>
      <c r="H114" s="182"/>
      <c r="I114" s="200"/>
      <c r="J114" s="200"/>
      <c r="K114" s="201"/>
      <c r="L114" s="201"/>
      <c r="M114" s="201"/>
      <c r="N114" s="201"/>
      <c r="O114" s="202"/>
      <c r="P114" s="202"/>
      <c r="Q114" s="201"/>
      <c r="R114" s="218"/>
      <c r="S114" s="201"/>
      <c r="T114" s="215"/>
      <c r="U114" s="85"/>
      <c r="V114" s="219"/>
      <c r="W114" s="219"/>
      <c r="X114" s="219"/>
      <c r="Y114" s="239"/>
      <c r="Z114" s="219"/>
      <c r="AA114" s="219"/>
      <c r="AB114" s="240"/>
      <c r="AC114" s="201"/>
      <c r="AD114" s="240"/>
      <c r="AE114" s="241"/>
      <c r="AH114" s="246"/>
    </row>
    <row r="115" s="159" customFormat="1" ht="15.95" customHeight="1" spans="1:34">
      <c r="A115" s="172"/>
      <c r="B115" s="176"/>
      <c r="C115" s="177"/>
      <c r="D115" s="178"/>
      <c r="E115" s="251"/>
      <c r="F115" s="180"/>
      <c r="G115" s="182"/>
      <c r="H115" s="182"/>
      <c r="I115" s="200"/>
      <c r="J115" s="200"/>
      <c r="K115" s="201"/>
      <c r="L115" s="201"/>
      <c r="M115" s="201"/>
      <c r="N115" s="201"/>
      <c r="O115" s="202"/>
      <c r="P115" s="202"/>
      <c r="Q115" s="201"/>
      <c r="R115" s="218"/>
      <c r="S115" s="201"/>
      <c r="T115" s="215"/>
      <c r="U115" s="85"/>
      <c r="V115" s="219"/>
      <c r="W115" s="219"/>
      <c r="X115" s="219"/>
      <c r="Y115" s="239"/>
      <c r="Z115" s="219"/>
      <c r="AA115" s="219"/>
      <c r="AB115" s="240"/>
      <c r="AC115" s="201"/>
      <c r="AD115" s="240"/>
      <c r="AE115" s="241"/>
      <c r="AH115" s="246"/>
    </row>
    <row r="116" s="159" customFormat="1" ht="15.95" customHeight="1" spans="1:34">
      <c r="A116" s="172"/>
      <c r="B116" s="176"/>
      <c r="C116" s="177"/>
      <c r="D116" s="178"/>
      <c r="E116" s="251"/>
      <c r="F116" s="180"/>
      <c r="G116" s="182"/>
      <c r="H116" s="182"/>
      <c r="I116" s="200"/>
      <c r="J116" s="200"/>
      <c r="K116" s="201"/>
      <c r="L116" s="201"/>
      <c r="M116" s="201"/>
      <c r="N116" s="201"/>
      <c r="O116" s="202"/>
      <c r="P116" s="202"/>
      <c r="Q116" s="201"/>
      <c r="R116" s="218"/>
      <c r="S116" s="201"/>
      <c r="T116" s="215"/>
      <c r="U116" s="85"/>
      <c r="V116" s="219"/>
      <c r="W116" s="219"/>
      <c r="X116" s="219"/>
      <c r="Y116" s="239"/>
      <c r="Z116" s="219"/>
      <c r="AA116" s="219"/>
      <c r="AB116" s="240"/>
      <c r="AC116" s="201"/>
      <c r="AD116" s="240"/>
      <c r="AE116" s="241"/>
      <c r="AH116" s="246"/>
    </row>
    <row r="117" s="159" customFormat="1" ht="15.95" customHeight="1" spans="1:34">
      <c r="A117" s="172"/>
      <c r="B117" s="176"/>
      <c r="C117" s="177"/>
      <c r="D117" s="178"/>
      <c r="E117" s="251"/>
      <c r="F117" s="180"/>
      <c r="G117" s="182"/>
      <c r="H117" s="182"/>
      <c r="I117" s="200"/>
      <c r="J117" s="200"/>
      <c r="K117" s="201"/>
      <c r="L117" s="201"/>
      <c r="M117" s="201"/>
      <c r="N117" s="201"/>
      <c r="O117" s="202"/>
      <c r="P117" s="202"/>
      <c r="Q117" s="201"/>
      <c r="R117" s="218"/>
      <c r="S117" s="201"/>
      <c r="T117" s="215"/>
      <c r="U117" s="85"/>
      <c r="V117" s="219"/>
      <c r="W117" s="219"/>
      <c r="X117" s="219"/>
      <c r="Y117" s="239"/>
      <c r="Z117" s="219"/>
      <c r="AA117" s="219"/>
      <c r="AB117" s="240"/>
      <c r="AC117" s="201"/>
      <c r="AD117" s="240"/>
      <c r="AE117" s="241"/>
      <c r="AH117" s="246"/>
    </row>
    <row r="118" s="159" customFormat="1" ht="15.95" customHeight="1" spans="1:34">
      <c r="A118" s="172"/>
      <c r="B118" s="176"/>
      <c r="C118" s="177"/>
      <c r="D118" s="178"/>
      <c r="E118" s="251"/>
      <c r="F118" s="180"/>
      <c r="G118" s="182"/>
      <c r="H118" s="182"/>
      <c r="I118" s="200"/>
      <c r="J118" s="200"/>
      <c r="K118" s="201"/>
      <c r="L118" s="201"/>
      <c r="M118" s="201"/>
      <c r="N118" s="201"/>
      <c r="O118" s="202"/>
      <c r="P118" s="202"/>
      <c r="Q118" s="201"/>
      <c r="R118" s="218"/>
      <c r="S118" s="201"/>
      <c r="T118" s="215"/>
      <c r="U118" s="85"/>
      <c r="V118" s="219"/>
      <c r="W118" s="219"/>
      <c r="X118" s="219"/>
      <c r="Y118" s="239"/>
      <c r="Z118" s="219"/>
      <c r="AA118" s="219"/>
      <c r="AB118" s="240"/>
      <c r="AC118" s="201"/>
      <c r="AD118" s="240"/>
      <c r="AE118" s="241"/>
      <c r="AH118" s="246"/>
    </row>
    <row r="119" s="159" customFormat="1" ht="15.95" customHeight="1" spans="1:34">
      <c r="A119" s="172"/>
      <c r="B119" s="176"/>
      <c r="C119" s="177"/>
      <c r="D119" s="178"/>
      <c r="E119" s="251"/>
      <c r="F119" s="180"/>
      <c r="G119" s="182"/>
      <c r="H119" s="182"/>
      <c r="I119" s="200"/>
      <c r="J119" s="200"/>
      <c r="K119" s="201"/>
      <c r="L119" s="201"/>
      <c r="M119" s="201"/>
      <c r="N119" s="201"/>
      <c r="O119" s="202"/>
      <c r="P119" s="202"/>
      <c r="Q119" s="201"/>
      <c r="R119" s="218"/>
      <c r="S119" s="201"/>
      <c r="T119" s="215"/>
      <c r="U119" s="85"/>
      <c r="V119" s="219"/>
      <c r="W119" s="219"/>
      <c r="X119" s="219"/>
      <c r="Y119" s="239"/>
      <c r="Z119" s="219"/>
      <c r="AA119" s="219"/>
      <c r="AB119" s="240"/>
      <c r="AC119" s="201"/>
      <c r="AD119" s="240"/>
      <c r="AE119" s="241"/>
      <c r="AH119" s="246"/>
    </row>
    <row r="120" s="159" customFormat="1" ht="15.95" customHeight="1" spans="1:34">
      <c r="A120" s="172"/>
      <c r="B120" s="176"/>
      <c r="C120" s="177"/>
      <c r="D120" s="178"/>
      <c r="E120" s="251"/>
      <c r="F120" s="180"/>
      <c r="G120" s="182"/>
      <c r="H120" s="182"/>
      <c r="I120" s="200"/>
      <c r="J120" s="200"/>
      <c r="K120" s="201"/>
      <c r="L120" s="201"/>
      <c r="M120" s="201"/>
      <c r="N120" s="201"/>
      <c r="O120" s="202"/>
      <c r="P120" s="202"/>
      <c r="Q120" s="201"/>
      <c r="R120" s="218"/>
      <c r="S120" s="201"/>
      <c r="T120" s="215"/>
      <c r="U120" s="85"/>
      <c r="V120" s="219"/>
      <c r="W120" s="219"/>
      <c r="X120" s="219"/>
      <c r="Y120" s="239"/>
      <c r="Z120" s="219"/>
      <c r="AA120" s="219"/>
      <c r="AB120" s="240"/>
      <c r="AC120" s="201"/>
      <c r="AD120" s="240"/>
      <c r="AE120" s="241"/>
      <c r="AH120" s="246"/>
    </row>
    <row r="121" s="159" customFormat="1" ht="15.95" customHeight="1" spans="1:34">
      <c r="A121" s="172"/>
      <c r="B121" s="176"/>
      <c r="C121" s="177"/>
      <c r="D121" s="178"/>
      <c r="E121" s="251"/>
      <c r="F121" s="180"/>
      <c r="G121" s="182"/>
      <c r="H121" s="182"/>
      <c r="I121" s="200"/>
      <c r="J121" s="200"/>
      <c r="K121" s="201"/>
      <c r="L121" s="201"/>
      <c r="M121" s="201"/>
      <c r="N121" s="201"/>
      <c r="O121" s="202"/>
      <c r="P121" s="202"/>
      <c r="Q121" s="201"/>
      <c r="R121" s="218"/>
      <c r="S121" s="201"/>
      <c r="T121" s="215"/>
      <c r="U121" s="85"/>
      <c r="V121" s="219"/>
      <c r="W121" s="219"/>
      <c r="X121" s="219"/>
      <c r="Y121" s="239"/>
      <c r="Z121" s="219"/>
      <c r="AA121" s="219"/>
      <c r="AB121" s="240"/>
      <c r="AC121" s="201"/>
      <c r="AD121" s="240"/>
      <c r="AE121" s="241"/>
      <c r="AH121" s="246"/>
    </row>
    <row r="122" s="159" customFormat="1" ht="15.95" customHeight="1" spans="1:34">
      <c r="A122" s="172"/>
      <c r="B122" s="176"/>
      <c r="C122" s="177"/>
      <c r="D122" s="178"/>
      <c r="E122" s="251"/>
      <c r="F122" s="180"/>
      <c r="G122" s="182"/>
      <c r="H122" s="182"/>
      <c r="I122" s="200"/>
      <c r="J122" s="200"/>
      <c r="K122" s="201"/>
      <c r="L122" s="201"/>
      <c r="M122" s="201"/>
      <c r="N122" s="201"/>
      <c r="O122" s="202"/>
      <c r="P122" s="202"/>
      <c r="Q122" s="201"/>
      <c r="R122" s="218"/>
      <c r="S122" s="201"/>
      <c r="T122" s="215"/>
      <c r="U122" s="85"/>
      <c r="V122" s="219"/>
      <c r="W122" s="219"/>
      <c r="X122" s="219"/>
      <c r="Y122" s="239"/>
      <c r="Z122" s="219"/>
      <c r="AA122" s="219"/>
      <c r="AB122" s="240"/>
      <c r="AC122" s="201"/>
      <c r="AD122" s="240"/>
      <c r="AE122" s="241"/>
      <c r="AH122" s="246"/>
    </row>
    <row r="123" s="159" customFormat="1" ht="15.95" customHeight="1" spans="1:34">
      <c r="A123" s="172"/>
      <c r="B123" s="176"/>
      <c r="C123" s="177"/>
      <c r="D123" s="178"/>
      <c r="E123" s="251"/>
      <c r="F123" s="180"/>
      <c r="G123" s="182"/>
      <c r="H123" s="182"/>
      <c r="I123" s="200"/>
      <c r="J123" s="200"/>
      <c r="K123" s="201"/>
      <c r="L123" s="201"/>
      <c r="M123" s="201"/>
      <c r="N123" s="201"/>
      <c r="O123" s="202"/>
      <c r="P123" s="202"/>
      <c r="Q123" s="201"/>
      <c r="R123" s="218"/>
      <c r="S123" s="201"/>
      <c r="T123" s="215"/>
      <c r="U123" s="85"/>
      <c r="V123" s="219"/>
      <c r="W123" s="219"/>
      <c r="X123" s="219"/>
      <c r="Y123" s="239"/>
      <c r="Z123" s="219"/>
      <c r="AA123" s="219"/>
      <c r="AB123" s="240"/>
      <c r="AC123" s="201"/>
      <c r="AD123" s="240"/>
      <c r="AE123" s="241"/>
      <c r="AH123" s="246"/>
    </row>
    <row r="124" s="159" customFormat="1" ht="15.95" customHeight="1" spans="1:34">
      <c r="A124" s="172"/>
      <c r="B124" s="176"/>
      <c r="C124" s="177"/>
      <c r="D124" s="178"/>
      <c r="E124" s="251"/>
      <c r="F124" s="180"/>
      <c r="G124" s="182"/>
      <c r="H124" s="182"/>
      <c r="I124" s="200"/>
      <c r="J124" s="200"/>
      <c r="K124" s="201"/>
      <c r="L124" s="201"/>
      <c r="M124" s="201"/>
      <c r="N124" s="201"/>
      <c r="O124" s="202"/>
      <c r="P124" s="202"/>
      <c r="Q124" s="201"/>
      <c r="R124" s="218"/>
      <c r="S124" s="201"/>
      <c r="T124" s="215"/>
      <c r="U124" s="85"/>
      <c r="V124" s="219"/>
      <c r="W124" s="219"/>
      <c r="X124" s="219"/>
      <c r="Y124" s="239"/>
      <c r="Z124" s="219"/>
      <c r="AA124" s="219"/>
      <c r="AB124" s="240"/>
      <c r="AC124" s="201"/>
      <c r="AD124" s="240"/>
      <c r="AE124" s="241"/>
      <c r="AH124" s="246"/>
    </row>
    <row r="125" s="159" customFormat="1" ht="15.95" customHeight="1" spans="1:34">
      <c r="A125" s="172"/>
      <c r="B125" s="176"/>
      <c r="C125" s="177"/>
      <c r="D125" s="178"/>
      <c r="E125" s="251"/>
      <c r="F125" s="180"/>
      <c r="G125" s="182"/>
      <c r="H125" s="182"/>
      <c r="I125" s="200"/>
      <c r="J125" s="200"/>
      <c r="K125" s="201"/>
      <c r="L125" s="201"/>
      <c r="M125" s="201"/>
      <c r="N125" s="201"/>
      <c r="O125" s="202"/>
      <c r="P125" s="202"/>
      <c r="Q125" s="201"/>
      <c r="R125" s="218"/>
      <c r="S125" s="201"/>
      <c r="T125" s="215"/>
      <c r="U125" s="85"/>
      <c r="V125" s="219"/>
      <c r="W125" s="219"/>
      <c r="X125" s="219"/>
      <c r="Y125" s="239"/>
      <c r="Z125" s="219"/>
      <c r="AA125" s="219"/>
      <c r="AB125" s="240"/>
      <c r="AC125" s="201"/>
      <c r="AD125" s="240"/>
      <c r="AE125" s="241"/>
      <c r="AH125" s="246"/>
    </row>
    <row r="126" s="159" customFormat="1" ht="15.95" customHeight="1" spans="1:34">
      <c r="A126" s="172"/>
      <c r="B126" s="176"/>
      <c r="C126" s="177"/>
      <c r="D126" s="178"/>
      <c r="E126" s="251"/>
      <c r="F126" s="180"/>
      <c r="G126" s="182"/>
      <c r="H126" s="182"/>
      <c r="I126" s="200"/>
      <c r="J126" s="200"/>
      <c r="K126" s="201"/>
      <c r="L126" s="201"/>
      <c r="M126" s="201"/>
      <c r="N126" s="201"/>
      <c r="O126" s="202"/>
      <c r="P126" s="202"/>
      <c r="Q126" s="201"/>
      <c r="R126" s="218"/>
      <c r="S126" s="201"/>
      <c r="T126" s="215"/>
      <c r="U126" s="85"/>
      <c r="V126" s="219"/>
      <c r="W126" s="219"/>
      <c r="X126" s="219"/>
      <c r="Y126" s="239"/>
      <c r="Z126" s="219"/>
      <c r="AA126" s="219"/>
      <c r="AB126" s="240"/>
      <c r="AC126" s="201"/>
      <c r="AD126" s="240"/>
      <c r="AE126" s="241"/>
      <c r="AH126" s="246"/>
    </row>
    <row r="127" s="139" customFormat="1" ht="15.95" customHeight="1" spans="1:34">
      <c r="A127" s="141"/>
      <c r="B127" s="183"/>
      <c r="C127" s="184"/>
      <c r="D127" s="185"/>
      <c r="E127" s="251"/>
      <c r="F127" s="187"/>
      <c r="G127" s="188"/>
      <c r="H127" s="188"/>
      <c r="I127" s="204"/>
      <c r="J127" s="204"/>
      <c r="K127" s="201"/>
      <c r="L127" s="201"/>
      <c r="M127" s="201"/>
      <c r="N127" s="201"/>
      <c r="O127" s="206"/>
      <c r="P127" s="206"/>
      <c r="Q127" s="147"/>
      <c r="R127" s="220"/>
      <c r="S127" s="147"/>
      <c r="T127" s="221"/>
      <c r="U127" s="222"/>
      <c r="V127" s="223"/>
      <c r="W127" s="223"/>
      <c r="X127" s="223"/>
      <c r="Y127" s="242"/>
      <c r="Z127" s="223"/>
      <c r="AA127" s="223"/>
      <c r="AB127" s="243"/>
      <c r="AC127" s="147"/>
      <c r="AD127" s="243"/>
      <c r="AE127" s="244"/>
      <c r="AH127" s="248"/>
    </row>
    <row r="128" s="159" customFormat="1" ht="15.95" customHeight="1" spans="1:34">
      <c r="A128" s="172"/>
      <c r="B128" s="176"/>
      <c r="C128" s="177"/>
      <c r="D128" s="178"/>
      <c r="E128" s="251"/>
      <c r="F128" s="180"/>
      <c r="G128" s="182"/>
      <c r="H128" s="182"/>
      <c r="I128" s="200"/>
      <c r="J128" s="200"/>
      <c r="K128" s="201"/>
      <c r="L128" s="201"/>
      <c r="M128" s="201"/>
      <c r="N128" s="201"/>
      <c r="O128" s="202"/>
      <c r="P128" s="202"/>
      <c r="Q128" s="201"/>
      <c r="R128" s="218"/>
      <c r="S128" s="201"/>
      <c r="T128" s="215"/>
      <c r="U128" s="85"/>
      <c r="V128" s="219"/>
      <c r="W128" s="219"/>
      <c r="X128" s="219"/>
      <c r="Y128" s="239"/>
      <c r="Z128" s="219"/>
      <c r="AA128" s="219"/>
      <c r="AB128" s="240"/>
      <c r="AC128" s="201"/>
      <c r="AD128" s="240"/>
      <c r="AE128" s="241"/>
      <c r="AH128" s="246"/>
    </row>
    <row r="129" s="159" customFormat="1" ht="15.95" customHeight="1" spans="1:34">
      <c r="A129" s="172"/>
      <c r="B129" s="176"/>
      <c r="C129" s="177"/>
      <c r="D129" s="178"/>
      <c r="E129" s="251"/>
      <c r="F129" s="180"/>
      <c r="G129" s="182"/>
      <c r="H129" s="182"/>
      <c r="I129" s="256"/>
      <c r="J129" s="256"/>
      <c r="K129" s="201"/>
      <c r="L129" s="201"/>
      <c r="M129" s="201"/>
      <c r="N129" s="201"/>
      <c r="O129" s="202"/>
      <c r="P129" s="202"/>
      <c r="Q129" s="201"/>
      <c r="R129" s="218"/>
      <c r="S129" s="201"/>
      <c r="T129" s="215"/>
      <c r="U129" s="85"/>
      <c r="V129" s="219"/>
      <c r="W129" s="219"/>
      <c r="X129" s="219"/>
      <c r="Y129" s="239"/>
      <c r="Z129" s="219"/>
      <c r="AA129" s="219"/>
      <c r="AB129" s="240"/>
      <c r="AC129" s="201"/>
      <c r="AD129" s="240"/>
      <c r="AE129" s="241"/>
      <c r="AH129" s="246"/>
    </row>
    <row r="130" s="159" customFormat="1" ht="15.95" customHeight="1" spans="1:34">
      <c r="A130" s="172"/>
      <c r="B130" s="176"/>
      <c r="C130" s="177"/>
      <c r="D130" s="178"/>
      <c r="E130" s="251"/>
      <c r="F130" s="180"/>
      <c r="G130" s="182"/>
      <c r="H130" s="182"/>
      <c r="I130" s="200"/>
      <c r="J130" s="200"/>
      <c r="K130" s="201"/>
      <c r="L130" s="201"/>
      <c r="M130" s="201"/>
      <c r="N130" s="201"/>
      <c r="O130" s="202"/>
      <c r="P130" s="202"/>
      <c r="Q130" s="201"/>
      <c r="R130" s="218"/>
      <c r="S130" s="201"/>
      <c r="T130" s="215"/>
      <c r="U130" s="85"/>
      <c r="V130" s="219"/>
      <c r="W130" s="219"/>
      <c r="X130" s="219"/>
      <c r="Y130" s="239"/>
      <c r="Z130" s="219"/>
      <c r="AA130" s="219"/>
      <c r="AB130" s="240"/>
      <c r="AC130" s="201"/>
      <c r="AD130" s="240"/>
      <c r="AE130" s="241"/>
      <c r="AH130" s="246"/>
    </row>
    <row r="131" s="159" customFormat="1" ht="15.95" customHeight="1" spans="1:34">
      <c r="A131" s="172"/>
      <c r="B131" s="176"/>
      <c r="C131" s="177"/>
      <c r="D131" s="178"/>
      <c r="E131" s="251"/>
      <c r="F131" s="180"/>
      <c r="G131" s="182"/>
      <c r="H131" s="182"/>
      <c r="I131" s="200"/>
      <c r="J131" s="200"/>
      <c r="K131" s="201"/>
      <c r="L131" s="201"/>
      <c r="M131" s="201"/>
      <c r="N131" s="201"/>
      <c r="O131" s="202"/>
      <c r="P131" s="202"/>
      <c r="Q131" s="201"/>
      <c r="R131" s="218"/>
      <c r="S131" s="201"/>
      <c r="T131" s="215"/>
      <c r="U131" s="85"/>
      <c r="V131" s="219"/>
      <c r="W131" s="219"/>
      <c r="X131" s="219"/>
      <c r="Y131" s="239"/>
      <c r="Z131" s="219"/>
      <c r="AA131" s="219"/>
      <c r="AB131" s="240"/>
      <c r="AC131" s="201"/>
      <c r="AD131" s="240"/>
      <c r="AE131" s="241"/>
      <c r="AH131" s="246"/>
    </row>
    <row r="132" s="159" customFormat="1" ht="15.95" customHeight="1" spans="1:34">
      <c r="A132" s="172"/>
      <c r="B132" s="176"/>
      <c r="C132" s="177"/>
      <c r="D132" s="178"/>
      <c r="E132" s="251"/>
      <c r="F132" s="180"/>
      <c r="G132" s="182"/>
      <c r="H132" s="182"/>
      <c r="I132" s="200"/>
      <c r="J132" s="200"/>
      <c r="K132" s="201"/>
      <c r="L132" s="201"/>
      <c r="M132" s="201"/>
      <c r="N132" s="201"/>
      <c r="O132" s="202"/>
      <c r="P132" s="202"/>
      <c r="Q132" s="201"/>
      <c r="R132" s="218"/>
      <c r="S132" s="201"/>
      <c r="T132" s="215"/>
      <c r="U132" s="85"/>
      <c r="V132" s="219"/>
      <c r="W132" s="219"/>
      <c r="X132" s="219"/>
      <c r="Y132" s="239"/>
      <c r="Z132" s="219"/>
      <c r="AA132" s="219"/>
      <c r="AB132" s="240"/>
      <c r="AC132" s="201"/>
      <c r="AD132" s="240"/>
      <c r="AE132" s="241"/>
      <c r="AH132" s="246"/>
    </row>
    <row r="133" s="159" customFormat="1" ht="15.95" customHeight="1" spans="1:34">
      <c r="A133" s="172"/>
      <c r="B133" s="176"/>
      <c r="C133" s="177"/>
      <c r="D133" s="178"/>
      <c r="E133" s="251"/>
      <c r="F133" s="180"/>
      <c r="G133" s="182"/>
      <c r="H133" s="182"/>
      <c r="I133" s="200"/>
      <c r="J133" s="200"/>
      <c r="K133" s="201"/>
      <c r="L133" s="201"/>
      <c r="M133" s="201"/>
      <c r="N133" s="201"/>
      <c r="O133" s="202"/>
      <c r="P133" s="202"/>
      <c r="Q133" s="201"/>
      <c r="R133" s="218"/>
      <c r="S133" s="201"/>
      <c r="T133" s="215"/>
      <c r="U133" s="85"/>
      <c r="V133" s="219"/>
      <c r="W133" s="219"/>
      <c r="X133" s="219"/>
      <c r="Y133" s="239"/>
      <c r="Z133" s="219"/>
      <c r="AA133" s="219"/>
      <c r="AB133" s="240"/>
      <c r="AC133" s="201"/>
      <c r="AD133" s="240"/>
      <c r="AE133" s="241"/>
      <c r="AH133" s="246"/>
    </row>
    <row r="134" s="159" customFormat="1" ht="15.95" customHeight="1" spans="1:34">
      <c r="A134" s="172"/>
      <c r="B134" s="176"/>
      <c r="C134" s="177"/>
      <c r="D134" s="178"/>
      <c r="E134" s="251"/>
      <c r="F134" s="180"/>
      <c r="G134" s="182"/>
      <c r="H134" s="182"/>
      <c r="I134" s="200"/>
      <c r="J134" s="200"/>
      <c r="K134" s="201"/>
      <c r="L134" s="201"/>
      <c r="M134" s="201"/>
      <c r="N134" s="201"/>
      <c r="O134" s="202"/>
      <c r="P134" s="202"/>
      <c r="Q134" s="201"/>
      <c r="R134" s="218"/>
      <c r="S134" s="201"/>
      <c r="T134" s="215"/>
      <c r="U134" s="85"/>
      <c r="V134" s="219"/>
      <c r="W134" s="219"/>
      <c r="X134" s="219"/>
      <c r="Y134" s="239"/>
      <c r="Z134" s="219"/>
      <c r="AA134" s="219"/>
      <c r="AB134" s="240"/>
      <c r="AC134" s="201"/>
      <c r="AD134" s="240"/>
      <c r="AE134" s="241"/>
      <c r="AH134" s="246"/>
    </row>
    <row r="135" s="159" customFormat="1" ht="15.95" customHeight="1" spans="1:34">
      <c r="A135" s="172"/>
      <c r="B135" s="176"/>
      <c r="C135" s="177"/>
      <c r="D135" s="178"/>
      <c r="E135" s="251"/>
      <c r="F135" s="180"/>
      <c r="G135" s="182"/>
      <c r="H135" s="182"/>
      <c r="I135" s="200"/>
      <c r="J135" s="200"/>
      <c r="K135" s="201"/>
      <c r="L135" s="201"/>
      <c r="M135" s="201"/>
      <c r="N135" s="201"/>
      <c r="O135" s="202"/>
      <c r="P135" s="202"/>
      <c r="Q135" s="201"/>
      <c r="R135" s="218"/>
      <c r="S135" s="201"/>
      <c r="T135" s="215"/>
      <c r="U135" s="85"/>
      <c r="V135" s="219"/>
      <c r="W135" s="219"/>
      <c r="X135" s="219"/>
      <c r="Y135" s="239"/>
      <c r="Z135" s="219"/>
      <c r="AA135" s="219"/>
      <c r="AB135" s="240"/>
      <c r="AC135" s="201"/>
      <c r="AD135" s="240"/>
      <c r="AE135" s="241"/>
      <c r="AH135" s="246"/>
    </row>
    <row r="136" s="159" customFormat="1" ht="15.95" customHeight="1" spans="1:34">
      <c r="A136" s="172"/>
      <c r="B136" s="176"/>
      <c r="C136" s="177"/>
      <c r="D136" s="178"/>
      <c r="E136" s="251"/>
      <c r="F136" s="180"/>
      <c r="G136" s="182"/>
      <c r="H136" s="182"/>
      <c r="I136" s="200"/>
      <c r="J136" s="200"/>
      <c r="K136" s="201"/>
      <c r="L136" s="201"/>
      <c r="M136" s="201"/>
      <c r="N136" s="201"/>
      <c r="O136" s="202"/>
      <c r="P136" s="202"/>
      <c r="Q136" s="201"/>
      <c r="R136" s="218"/>
      <c r="S136" s="201"/>
      <c r="T136" s="215"/>
      <c r="U136" s="85"/>
      <c r="V136" s="219"/>
      <c r="W136" s="219"/>
      <c r="X136" s="219"/>
      <c r="Y136" s="239"/>
      <c r="Z136" s="219"/>
      <c r="AA136" s="219"/>
      <c r="AB136" s="240"/>
      <c r="AC136" s="201"/>
      <c r="AD136" s="240"/>
      <c r="AE136" s="241"/>
      <c r="AH136" s="246"/>
    </row>
    <row r="137" s="159" customFormat="1" ht="15.95" customHeight="1" spans="1:34">
      <c r="A137" s="172"/>
      <c r="B137" s="176"/>
      <c r="C137" s="177"/>
      <c r="D137" s="178"/>
      <c r="E137" s="251"/>
      <c r="F137" s="180"/>
      <c r="G137" s="182"/>
      <c r="H137" s="182"/>
      <c r="I137" s="200"/>
      <c r="J137" s="200"/>
      <c r="K137" s="201"/>
      <c r="L137" s="201"/>
      <c r="M137" s="201"/>
      <c r="N137" s="201"/>
      <c r="O137" s="202"/>
      <c r="P137" s="202"/>
      <c r="Q137" s="201"/>
      <c r="R137" s="218"/>
      <c r="S137" s="201"/>
      <c r="T137" s="215"/>
      <c r="U137" s="85"/>
      <c r="V137" s="219"/>
      <c r="W137" s="219"/>
      <c r="X137" s="219"/>
      <c r="Y137" s="239"/>
      <c r="Z137" s="219"/>
      <c r="AA137" s="219"/>
      <c r="AB137" s="240"/>
      <c r="AC137" s="201"/>
      <c r="AD137" s="240"/>
      <c r="AE137" s="241"/>
      <c r="AH137" s="246"/>
    </row>
    <row r="138" s="159" customFormat="1" ht="15.95" customHeight="1" spans="1:34">
      <c r="A138" s="172"/>
      <c r="B138" s="176"/>
      <c r="C138" s="177"/>
      <c r="D138" s="178"/>
      <c r="E138" s="251"/>
      <c r="F138" s="180"/>
      <c r="G138" s="182"/>
      <c r="H138" s="182"/>
      <c r="I138" s="200"/>
      <c r="J138" s="200"/>
      <c r="K138" s="201"/>
      <c r="L138" s="201"/>
      <c r="M138" s="201"/>
      <c r="N138" s="201"/>
      <c r="O138" s="202"/>
      <c r="P138" s="202"/>
      <c r="Q138" s="201"/>
      <c r="R138" s="218"/>
      <c r="S138" s="201"/>
      <c r="T138" s="215"/>
      <c r="U138" s="85"/>
      <c r="V138" s="219"/>
      <c r="W138" s="219"/>
      <c r="X138" s="219"/>
      <c r="Y138" s="239"/>
      <c r="Z138" s="219"/>
      <c r="AA138" s="219"/>
      <c r="AB138" s="240"/>
      <c r="AC138" s="201"/>
      <c r="AD138" s="240"/>
      <c r="AE138" s="241"/>
      <c r="AH138" s="246"/>
    </row>
    <row r="139" s="159" customFormat="1" ht="15.95" customHeight="1" spans="1:34">
      <c r="A139" s="172"/>
      <c r="B139" s="176"/>
      <c r="C139" s="177"/>
      <c r="D139" s="178"/>
      <c r="E139" s="251"/>
      <c r="F139" s="180"/>
      <c r="G139" s="182"/>
      <c r="H139" s="182"/>
      <c r="I139" s="200"/>
      <c r="J139" s="200"/>
      <c r="K139" s="201"/>
      <c r="L139" s="201"/>
      <c r="M139" s="201"/>
      <c r="N139" s="201"/>
      <c r="O139" s="202"/>
      <c r="P139" s="202"/>
      <c r="Q139" s="201"/>
      <c r="R139" s="218"/>
      <c r="S139" s="201"/>
      <c r="T139" s="215"/>
      <c r="U139" s="85"/>
      <c r="V139" s="219"/>
      <c r="W139" s="219"/>
      <c r="X139" s="219"/>
      <c r="Y139" s="239"/>
      <c r="Z139" s="219"/>
      <c r="AA139" s="219"/>
      <c r="AB139" s="240"/>
      <c r="AC139" s="201"/>
      <c r="AD139" s="240"/>
      <c r="AE139" s="241"/>
      <c r="AH139" s="246"/>
    </row>
    <row r="140" s="159" customFormat="1" ht="15.95" customHeight="1" spans="1:34">
      <c r="A140" s="172"/>
      <c r="B140" s="176"/>
      <c r="C140" s="177"/>
      <c r="D140" s="178"/>
      <c r="E140" s="251"/>
      <c r="F140" s="180"/>
      <c r="G140" s="182"/>
      <c r="H140" s="182"/>
      <c r="I140" s="200"/>
      <c r="J140" s="200"/>
      <c r="K140" s="201"/>
      <c r="L140" s="201"/>
      <c r="M140" s="201"/>
      <c r="N140" s="201"/>
      <c r="O140" s="202"/>
      <c r="P140" s="202"/>
      <c r="Q140" s="201"/>
      <c r="R140" s="218"/>
      <c r="S140" s="201"/>
      <c r="T140" s="215"/>
      <c r="U140" s="85"/>
      <c r="V140" s="219"/>
      <c r="W140" s="219"/>
      <c r="X140" s="219"/>
      <c r="Y140" s="239"/>
      <c r="Z140" s="219"/>
      <c r="AA140" s="219"/>
      <c r="AB140" s="240"/>
      <c r="AC140" s="201"/>
      <c r="AD140" s="240"/>
      <c r="AE140" s="241"/>
      <c r="AH140" s="246"/>
    </row>
    <row r="141" s="159" customFormat="1" ht="15.95" customHeight="1" spans="1:34">
      <c r="A141" s="172"/>
      <c r="B141" s="176"/>
      <c r="C141" s="177"/>
      <c r="D141" s="178"/>
      <c r="E141" s="251"/>
      <c r="F141" s="180"/>
      <c r="G141" s="182"/>
      <c r="H141" s="182"/>
      <c r="I141" s="200"/>
      <c r="J141" s="200"/>
      <c r="K141" s="201"/>
      <c r="L141" s="201"/>
      <c r="M141" s="201"/>
      <c r="N141" s="201"/>
      <c r="O141" s="202"/>
      <c r="P141" s="202"/>
      <c r="Q141" s="201"/>
      <c r="R141" s="218"/>
      <c r="S141" s="201"/>
      <c r="T141" s="215"/>
      <c r="U141" s="85"/>
      <c r="V141" s="219"/>
      <c r="W141" s="219"/>
      <c r="X141" s="219"/>
      <c r="Y141" s="239"/>
      <c r="Z141" s="219"/>
      <c r="AA141" s="219"/>
      <c r="AB141" s="240"/>
      <c r="AC141" s="201"/>
      <c r="AD141" s="240"/>
      <c r="AE141" s="241"/>
      <c r="AH141" s="246"/>
    </row>
    <row r="142" s="159" customFormat="1" ht="15.95" customHeight="1" spans="1:34">
      <c r="A142" s="172"/>
      <c r="B142" s="172"/>
      <c r="C142" s="251"/>
      <c r="D142" s="179"/>
      <c r="E142" s="251"/>
      <c r="F142" s="251"/>
      <c r="G142" s="172"/>
      <c r="H142" s="172"/>
      <c r="I142" s="257"/>
      <c r="J142" s="196"/>
      <c r="K142" s="201"/>
      <c r="L142" s="201"/>
      <c r="M142" s="201"/>
      <c r="N142" s="201"/>
      <c r="O142" s="201"/>
      <c r="P142" s="201"/>
      <c r="Q142" s="201"/>
      <c r="R142" s="218"/>
      <c r="S142" s="201"/>
      <c r="T142" s="215"/>
      <c r="U142" s="85"/>
      <c r="V142" s="260"/>
      <c r="W142" s="260"/>
      <c r="AB142" s="225"/>
      <c r="AH142" s="246"/>
    </row>
    <row r="143" s="159" customFormat="1" ht="15.95" customHeight="1" spans="1:34">
      <c r="A143" s="172"/>
      <c r="B143" s="172"/>
      <c r="C143" s="251"/>
      <c r="D143" s="179"/>
      <c r="E143" s="251"/>
      <c r="F143" s="251"/>
      <c r="G143" s="172"/>
      <c r="H143" s="172"/>
      <c r="I143" s="257"/>
      <c r="J143" s="196"/>
      <c r="K143" s="201"/>
      <c r="L143" s="201"/>
      <c r="M143" s="201"/>
      <c r="N143" s="201"/>
      <c r="O143" s="201"/>
      <c r="P143" s="201"/>
      <c r="Q143" s="201"/>
      <c r="R143" s="218"/>
      <c r="S143" s="201"/>
      <c r="T143" s="215"/>
      <c r="U143" s="85"/>
      <c r="V143" s="260"/>
      <c r="W143" s="260"/>
      <c r="AB143" s="225"/>
      <c r="AH143" s="246"/>
    </row>
    <row r="144" s="159" customFormat="1" ht="15.95" customHeight="1" spans="1:34">
      <c r="A144" s="252"/>
      <c r="B144" s="253"/>
      <c r="C144" s="254"/>
      <c r="D144" s="179"/>
      <c r="E144" s="251"/>
      <c r="F144" s="251"/>
      <c r="G144" s="172"/>
      <c r="H144" s="172"/>
      <c r="I144" s="257"/>
      <c r="J144" s="196"/>
      <c r="K144" s="201"/>
      <c r="L144" s="201"/>
      <c r="M144" s="201"/>
      <c r="N144" s="201"/>
      <c r="O144" s="201"/>
      <c r="P144" s="201"/>
      <c r="Q144" s="201"/>
      <c r="R144" s="201"/>
      <c r="S144" s="201"/>
      <c r="T144" s="215"/>
      <c r="U144" s="85"/>
      <c r="V144" s="260"/>
      <c r="W144" s="260"/>
      <c r="AB144" s="225"/>
      <c r="AH144" s="246"/>
    </row>
    <row r="145" s="159" customFormat="1" ht="15.95" customHeight="1" spans="1:34">
      <c r="A145" s="255" t="str">
        <f>封面!D11&amp;封面!G11</f>
        <v>填表人：魏延辉</v>
      </c>
      <c r="D145" s="171"/>
      <c r="I145" s="258"/>
      <c r="J145" s="195"/>
      <c r="O145" s="255" t="str">
        <f>"评估人员："&amp;封面!G26</f>
        <v>评估人员：张冰心</v>
      </c>
      <c r="T145" s="210"/>
      <c r="V145" s="261"/>
      <c r="W145" s="261"/>
      <c r="AB145" s="225"/>
      <c r="AH145" s="246"/>
    </row>
    <row r="146" s="159" customFormat="1" ht="15.95" customHeight="1" spans="1:34">
      <c r="A146" s="255" t="str">
        <f>CONCATENATE(封面!D13,封面!F13,封面!G13,封面!H13,封面!I13,封面!J13,封面!K13)</f>
        <v>填表日期：2021年3月31日</v>
      </c>
      <c r="D146" s="171"/>
      <c r="I146" s="258"/>
      <c r="J146" s="195"/>
      <c r="T146" s="210"/>
      <c r="V146" s="261"/>
      <c r="W146" s="261"/>
      <c r="AB146" s="225"/>
      <c r="AH146" s="246"/>
    </row>
    <row r="147" customHeight="1" spans="9:9">
      <c r="I147" s="258"/>
    </row>
    <row r="148" customHeight="1" spans="9:9">
      <c r="I148" s="258"/>
    </row>
    <row r="149" customHeight="1" spans="9:9">
      <c r="I149" s="258"/>
    </row>
    <row r="150" customHeight="1" spans="9:9">
      <c r="I150" s="258"/>
    </row>
    <row r="151" customHeight="1" spans="9:9">
      <c r="I151" s="258"/>
    </row>
    <row r="152" customHeight="1" spans="9:9">
      <c r="I152" s="258"/>
    </row>
    <row r="153" customHeight="1" spans="9:9">
      <c r="I153" s="258"/>
    </row>
    <row r="154" customHeight="1" spans="9:9">
      <c r="I154" s="258"/>
    </row>
    <row r="155" customHeight="1" spans="9:9">
      <c r="I155" s="258"/>
    </row>
    <row r="156" customHeight="1" spans="9:9">
      <c r="I156" s="258"/>
    </row>
    <row r="157" customHeight="1" spans="9:9">
      <c r="I157" s="258"/>
    </row>
    <row r="158" customHeight="1" spans="9:9">
      <c r="I158" s="258"/>
    </row>
    <row r="159" customHeight="1" spans="9:9">
      <c r="I159" s="258"/>
    </row>
    <row r="160" customHeight="1" spans="9:9">
      <c r="I160" s="258"/>
    </row>
    <row r="161" customHeight="1" spans="9:9">
      <c r="I161" s="258"/>
    </row>
    <row r="162" customHeight="1" spans="9:9">
      <c r="I162" s="258"/>
    </row>
    <row r="163" customHeight="1" spans="9:9">
      <c r="I163" s="258"/>
    </row>
    <row r="164" customHeight="1" spans="9:9">
      <c r="I164" s="258"/>
    </row>
    <row r="165" customHeight="1" spans="9:9">
      <c r="I165" s="258"/>
    </row>
    <row r="166" customHeight="1" spans="9:9">
      <c r="I166" s="258"/>
    </row>
    <row r="167" customHeight="1" spans="9:9">
      <c r="I167" s="258"/>
    </row>
    <row r="168" customHeight="1" spans="9:9">
      <c r="I168" s="259"/>
    </row>
  </sheetData>
  <autoFilter ref="A1:AE167">
    <extLst/>
  </autoFilter>
  <mergeCells count="30">
    <mergeCell ref="A2:U2"/>
    <mergeCell ref="A3:U3"/>
    <mergeCell ref="V4:W4"/>
    <mergeCell ref="K5:L5"/>
    <mergeCell ref="M5:N5"/>
    <mergeCell ref="O5:P5"/>
    <mergeCell ref="Q5:S5"/>
    <mergeCell ref="A144:C144"/>
    <mergeCell ref="A5:A6"/>
    <mergeCell ref="B5:B6"/>
    <mergeCell ref="C5:C6"/>
    <mergeCell ref="D5:D6"/>
    <mergeCell ref="E5:E6"/>
    <mergeCell ref="F5:F6"/>
    <mergeCell ref="G5:G6"/>
    <mergeCell ref="H5:H6"/>
    <mergeCell ref="I5:I6"/>
    <mergeCell ref="J5:J6"/>
    <mergeCell ref="T5:T6"/>
    <mergeCell ref="U5:U6"/>
    <mergeCell ref="V5:V6"/>
    <mergeCell ref="W5:W6"/>
    <mergeCell ref="X5:X6"/>
    <mergeCell ref="Y5:Y6"/>
    <mergeCell ref="Z5:Z6"/>
    <mergeCell ref="AA5:AA6"/>
    <mergeCell ref="AB5:AB6"/>
    <mergeCell ref="AC5:AC6"/>
    <mergeCell ref="AD5:AD6"/>
    <mergeCell ref="AE5:AE6"/>
  </mergeCells>
  <hyperlinks>
    <hyperlink ref="A1" location="索引目录!E40" display="返回索引页"/>
    <hyperlink ref="B1" location="固定资产汇总!B14" display="返回"/>
  </hyperlinks>
  <printOptions horizontalCentered="1"/>
  <pageMargins left="0.590551181102362" right="0.590551181102362" top="0.78740157480315" bottom="0.78740157480315" header="1.09" footer="0.590551181102362"/>
  <pageSetup paperSize="9" firstPageNumber="4294963191" fitToHeight="0" orientation="landscape" useFirstPageNumber="1"/>
  <headerFooter alignWithMargins="0">
    <oddHeader>&amp;R&amp;"-,常规"&amp;9表4-6-6
共&amp;N页第&amp;P页</oddHeader>
  </headerFooter>
  <legacy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30"/>
  <sheetViews>
    <sheetView topLeftCell="A19" workbookViewId="0">
      <selection activeCell="A3" sqref="A3:S3"/>
    </sheetView>
  </sheetViews>
  <sheetFormatPr defaultColWidth="9" defaultRowHeight="15.75" customHeight="1"/>
  <cols>
    <col min="1" max="1" width="6.375" style="13" customWidth="1"/>
    <col min="2" max="2" width="6.875" style="13" customWidth="1"/>
    <col min="3" max="3" width="9.625" style="13" customWidth="1"/>
    <col min="4" max="4" width="10.5" style="13" customWidth="1"/>
    <col min="5" max="6" width="5.375" style="13" customWidth="1"/>
    <col min="7" max="8" width="5.125" style="13" customWidth="1"/>
    <col min="9" max="9" width="8" style="13" customWidth="1"/>
    <col min="10" max="13" width="13" style="13" hidden="1" customWidth="1" outlineLevel="1"/>
    <col min="14" max="14" width="13" style="13" customWidth="1" collapsed="1"/>
    <col min="15" max="17" width="13" style="13" customWidth="1"/>
    <col min="18" max="18" width="8.125" style="13" customWidth="1"/>
    <col min="19" max="19" width="9" style="13"/>
    <col min="20" max="20" width="13.125" style="13" hidden="1" customWidth="1" outlineLevel="1"/>
    <col min="21" max="21" width="9" style="13" collapsed="1"/>
    <col min="22" max="16384" width="9" style="13"/>
  </cols>
  <sheetData>
    <row r="1" spans="1:19">
      <c r="A1" s="14" t="s">
        <v>284</v>
      </c>
      <c r="B1" s="15" t="s">
        <v>361</v>
      </c>
      <c r="C1" s="16"/>
      <c r="D1" s="16"/>
      <c r="E1" s="16"/>
      <c r="F1" s="16"/>
      <c r="G1" s="16"/>
      <c r="H1" s="16"/>
      <c r="I1" s="16"/>
      <c r="J1" s="16"/>
      <c r="K1" s="16"/>
      <c r="L1" s="16"/>
      <c r="M1" s="16"/>
      <c r="N1" s="16"/>
      <c r="O1" s="16"/>
      <c r="P1" s="16"/>
      <c r="Q1" s="16"/>
      <c r="R1" s="16"/>
      <c r="S1" s="16"/>
    </row>
    <row r="2" s="11" customFormat="1" ht="30" customHeight="1" spans="1:19">
      <c r="A2" s="17" t="s">
        <v>972</v>
      </c>
      <c r="B2" s="18"/>
      <c r="C2" s="18"/>
      <c r="D2" s="18"/>
      <c r="E2" s="18"/>
      <c r="F2" s="18"/>
      <c r="G2" s="18"/>
      <c r="H2" s="18"/>
      <c r="I2" s="18"/>
      <c r="J2" s="18"/>
      <c r="K2" s="18"/>
      <c r="L2" s="18"/>
      <c r="M2" s="18"/>
      <c r="N2" s="18"/>
      <c r="O2" s="18"/>
      <c r="P2" s="18"/>
      <c r="Q2" s="18"/>
      <c r="R2" s="18"/>
      <c r="S2" s="18"/>
    </row>
    <row r="3" ht="14.1" customHeight="1" spans="1:19">
      <c r="A3" s="19" t="str">
        <f>CONCATENATE(封面!D9,封面!F9,封面!G9,封面!H9,封面!I9,封面!J9,封面!K9)</f>
        <v>评估基准日：2021年3月31日</v>
      </c>
      <c r="B3" s="19"/>
      <c r="C3" s="19"/>
      <c r="D3" s="19"/>
      <c r="E3" s="19"/>
      <c r="F3" s="19"/>
      <c r="G3" s="19"/>
      <c r="H3" s="19"/>
      <c r="I3" s="30"/>
      <c r="J3" s="30"/>
      <c r="K3" s="30"/>
      <c r="L3" s="30"/>
      <c r="M3" s="30"/>
      <c r="N3" s="30"/>
      <c r="O3" s="30"/>
      <c r="P3" s="30"/>
      <c r="Q3" s="30"/>
      <c r="R3" s="30"/>
      <c r="S3" s="30"/>
    </row>
    <row r="4" customHeight="1" spans="1:19">
      <c r="A4" s="20" t="str">
        <f>封面!D7&amp;封面!F7</f>
        <v>产权持有人：黑龙江省机场管理集团有限公司漠河机场分公司</v>
      </c>
      <c r="S4" s="31" t="s">
        <v>286</v>
      </c>
    </row>
    <row r="5" s="16" customFormat="1" customHeight="1" spans="1:20">
      <c r="A5" s="133" t="s">
        <v>351</v>
      </c>
      <c r="B5" s="133" t="s">
        <v>648</v>
      </c>
      <c r="C5" s="155" t="s">
        <v>649</v>
      </c>
      <c r="D5" s="133" t="s">
        <v>650</v>
      </c>
      <c r="E5" s="133" t="s">
        <v>651</v>
      </c>
      <c r="F5" s="133" t="s">
        <v>652</v>
      </c>
      <c r="G5" s="133" t="s">
        <v>654</v>
      </c>
      <c r="H5" s="133" t="s">
        <v>655</v>
      </c>
      <c r="I5" s="133" t="s">
        <v>656</v>
      </c>
      <c r="J5" s="129" t="s">
        <v>364</v>
      </c>
      <c r="K5" s="130"/>
      <c r="L5" s="131" t="s">
        <v>442</v>
      </c>
      <c r="M5" s="132"/>
      <c r="N5" s="21" t="s">
        <v>366</v>
      </c>
      <c r="O5" s="23"/>
      <c r="P5" s="157" t="s">
        <v>367</v>
      </c>
      <c r="Q5" s="158"/>
      <c r="R5" s="133" t="s">
        <v>387</v>
      </c>
      <c r="S5" s="133" t="s">
        <v>450</v>
      </c>
      <c r="T5" s="21" t="s">
        <v>646</v>
      </c>
    </row>
    <row r="6" s="16" customFormat="1" ht="12.75" spans="1:20">
      <c r="A6" s="134"/>
      <c r="B6" s="134"/>
      <c r="C6" s="156"/>
      <c r="D6" s="134"/>
      <c r="E6" s="134"/>
      <c r="F6" s="134"/>
      <c r="G6" s="134"/>
      <c r="H6" s="134"/>
      <c r="I6" s="134"/>
      <c r="J6" s="21" t="s">
        <v>637</v>
      </c>
      <c r="K6" s="21" t="s">
        <v>638</v>
      </c>
      <c r="L6" s="21" t="s">
        <v>637</v>
      </c>
      <c r="M6" s="21" t="s">
        <v>638</v>
      </c>
      <c r="N6" s="21" t="s">
        <v>637</v>
      </c>
      <c r="O6" s="21" t="s">
        <v>638</v>
      </c>
      <c r="P6" s="21" t="s">
        <v>637</v>
      </c>
      <c r="Q6" s="21" t="s">
        <v>638</v>
      </c>
      <c r="R6" s="134"/>
      <c r="S6" s="134"/>
      <c r="T6" s="23"/>
    </row>
    <row r="7" customHeight="1" spans="1:20">
      <c r="A7" s="23"/>
      <c r="B7" s="23"/>
      <c r="C7" s="118"/>
      <c r="D7" s="24"/>
      <c r="E7" s="25"/>
      <c r="F7" s="23"/>
      <c r="G7" s="23"/>
      <c r="H7" s="23"/>
      <c r="I7" s="26"/>
      <c r="J7" s="26"/>
      <c r="K7" s="26"/>
      <c r="L7" s="26"/>
      <c r="M7" s="26"/>
      <c r="N7" s="26"/>
      <c r="O7" s="26"/>
      <c r="P7" s="26"/>
      <c r="Q7" s="26"/>
      <c r="R7" s="26" t="str">
        <f>IF(O7=0,"",(Q7-O7)/O7*100)</f>
        <v/>
      </c>
      <c r="S7" s="32"/>
      <c r="T7" s="32"/>
    </row>
    <row r="8" customHeight="1" spans="1:20">
      <c r="A8" s="23"/>
      <c r="B8" s="23"/>
      <c r="C8" s="118"/>
      <c r="D8" s="24"/>
      <c r="E8" s="25"/>
      <c r="F8" s="23"/>
      <c r="G8" s="23"/>
      <c r="H8" s="23"/>
      <c r="I8" s="26"/>
      <c r="J8" s="26"/>
      <c r="K8" s="26"/>
      <c r="L8" s="26"/>
      <c r="M8" s="26"/>
      <c r="N8" s="26"/>
      <c r="O8" s="26"/>
      <c r="P8" s="26"/>
      <c r="Q8" s="26"/>
      <c r="R8" s="26" t="str">
        <f t="shared" ref="R8:R26" si="0">IF(O8=0,"",(Q8-O8)/O8*100)</f>
        <v/>
      </c>
      <c r="S8" s="32"/>
      <c r="T8" s="32"/>
    </row>
    <row r="9" customHeight="1" spans="1:20">
      <c r="A9" s="23"/>
      <c r="B9" s="23"/>
      <c r="C9" s="118"/>
      <c r="D9" s="24"/>
      <c r="E9" s="25"/>
      <c r="F9" s="23"/>
      <c r="G9" s="23"/>
      <c r="H9" s="23"/>
      <c r="I9" s="26"/>
      <c r="J9" s="26"/>
      <c r="K9" s="26"/>
      <c r="L9" s="26"/>
      <c r="M9" s="26"/>
      <c r="N9" s="26"/>
      <c r="O9" s="26"/>
      <c r="P9" s="26"/>
      <c r="Q9" s="26"/>
      <c r="R9" s="26" t="str">
        <f t="shared" si="0"/>
        <v/>
      </c>
      <c r="S9" s="32"/>
      <c r="T9" s="32"/>
    </row>
    <row r="10" customHeight="1" spans="1:20">
      <c r="A10" s="23"/>
      <c r="B10" s="23"/>
      <c r="C10" s="118"/>
      <c r="D10" s="24"/>
      <c r="E10" s="25"/>
      <c r="F10" s="23"/>
      <c r="G10" s="23"/>
      <c r="H10" s="23"/>
      <c r="I10" s="26"/>
      <c r="J10" s="26"/>
      <c r="K10" s="26"/>
      <c r="L10" s="26"/>
      <c r="M10" s="26"/>
      <c r="N10" s="26"/>
      <c r="O10" s="26"/>
      <c r="P10" s="26"/>
      <c r="Q10" s="26"/>
      <c r="R10" s="26" t="str">
        <f t="shared" si="0"/>
        <v/>
      </c>
      <c r="S10" s="32"/>
      <c r="T10" s="32"/>
    </row>
    <row r="11" customHeight="1" spans="1:20">
      <c r="A11" s="23"/>
      <c r="B11" s="23"/>
      <c r="C11" s="118"/>
      <c r="D11" s="24"/>
      <c r="E11" s="25"/>
      <c r="F11" s="23"/>
      <c r="G11" s="23"/>
      <c r="H11" s="23"/>
      <c r="I11" s="26"/>
      <c r="J11" s="26"/>
      <c r="K11" s="26"/>
      <c r="L11" s="26"/>
      <c r="M11" s="26"/>
      <c r="N11" s="26"/>
      <c r="O11" s="26"/>
      <c r="P11" s="26"/>
      <c r="Q11" s="26"/>
      <c r="R11" s="26" t="str">
        <f t="shared" si="0"/>
        <v/>
      </c>
      <c r="S11" s="32"/>
      <c r="T11" s="32"/>
    </row>
    <row r="12" customHeight="1" spans="1:20">
      <c r="A12" s="23"/>
      <c r="B12" s="23"/>
      <c r="C12" s="118"/>
      <c r="D12" s="24"/>
      <c r="E12" s="25"/>
      <c r="F12" s="23"/>
      <c r="G12" s="23"/>
      <c r="H12" s="23"/>
      <c r="I12" s="26"/>
      <c r="J12" s="26"/>
      <c r="K12" s="26"/>
      <c r="L12" s="26"/>
      <c r="M12" s="26"/>
      <c r="N12" s="26"/>
      <c r="O12" s="26"/>
      <c r="P12" s="26"/>
      <c r="Q12" s="26"/>
      <c r="R12" s="26" t="str">
        <f t="shared" si="0"/>
        <v/>
      </c>
      <c r="S12" s="32"/>
      <c r="T12" s="32"/>
    </row>
    <row r="13" customHeight="1" spans="1:20">
      <c r="A13" s="23"/>
      <c r="B13" s="23"/>
      <c r="C13" s="118"/>
      <c r="D13" s="24"/>
      <c r="E13" s="25"/>
      <c r="F13" s="23"/>
      <c r="G13" s="23"/>
      <c r="H13" s="23"/>
      <c r="I13" s="26"/>
      <c r="J13" s="26"/>
      <c r="K13" s="26"/>
      <c r="L13" s="26"/>
      <c r="M13" s="26"/>
      <c r="N13" s="26"/>
      <c r="O13" s="26"/>
      <c r="P13" s="26"/>
      <c r="Q13" s="26"/>
      <c r="R13" s="26" t="str">
        <f t="shared" si="0"/>
        <v/>
      </c>
      <c r="S13" s="32"/>
      <c r="T13" s="32"/>
    </row>
    <row r="14" customHeight="1" spans="1:20">
      <c r="A14" s="23"/>
      <c r="B14" s="23"/>
      <c r="C14" s="118"/>
      <c r="D14" s="24"/>
      <c r="E14" s="25"/>
      <c r="F14" s="23"/>
      <c r="G14" s="23"/>
      <c r="H14" s="23"/>
      <c r="I14" s="26"/>
      <c r="J14" s="26"/>
      <c r="K14" s="26"/>
      <c r="L14" s="26"/>
      <c r="M14" s="26"/>
      <c r="N14" s="26"/>
      <c r="O14" s="26"/>
      <c r="P14" s="26"/>
      <c r="Q14" s="26"/>
      <c r="R14" s="26" t="str">
        <f t="shared" si="0"/>
        <v/>
      </c>
      <c r="S14" s="32"/>
      <c r="T14" s="32"/>
    </row>
    <row r="15" customHeight="1" spans="1:20">
      <c r="A15" s="23"/>
      <c r="B15" s="23"/>
      <c r="C15" s="118"/>
      <c r="D15" s="24"/>
      <c r="E15" s="25"/>
      <c r="F15" s="23"/>
      <c r="G15" s="23"/>
      <c r="H15" s="23"/>
      <c r="I15" s="26"/>
      <c r="J15" s="26"/>
      <c r="K15" s="26"/>
      <c r="L15" s="26"/>
      <c r="M15" s="26"/>
      <c r="N15" s="26"/>
      <c r="O15" s="26"/>
      <c r="P15" s="26"/>
      <c r="Q15" s="26"/>
      <c r="R15" s="26" t="str">
        <f t="shared" si="0"/>
        <v/>
      </c>
      <c r="S15" s="32"/>
      <c r="T15" s="32"/>
    </row>
    <row r="16" customHeight="1" spans="1:20">
      <c r="A16" s="23"/>
      <c r="B16" s="23"/>
      <c r="C16" s="118"/>
      <c r="D16" s="24"/>
      <c r="E16" s="25"/>
      <c r="F16" s="23"/>
      <c r="G16" s="23"/>
      <c r="H16" s="23"/>
      <c r="I16" s="26"/>
      <c r="J16" s="26"/>
      <c r="K16" s="26"/>
      <c r="L16" s="26"/>
      <c r="M16" s="26"/>
      <c r="N16" s="26"/>
      <c r="O16" s="26"/>
      <c r="P16" s="26"/>
      <c r="Q16" s="26"/>
      <c r="R16" s="26" t="str">
        <f t="shared" si="0"/>
        <v/>
      </c>
      <c r="S16" s="32"/>
      <c r="T16" s="32"/>
    </row>
    <row r="17" customHeight="1" spans="1:20">
      <c r="A17" s="23"/>
      <c r="B17" s="23"/>
      <c r="C17" s="118"/>
      <c r="D17" s="24"/>
      <c r="E17" s="25"/>
      <c r="F17" s="23"/>
      <c r="G17" s="23"/>
      <c r="H17" s="23"/>
      <c r="I17" s="26"/>
      <c r="J17" s="26"/>
      <c r="K17" s="26"/>
      <c r="L17" s="26"/>
      <c r="M17" s="26"/>
      <c r="N17" s="26"/>
      <c r="O17" s="26"/>
      <c r="P17" s="26"/>
      <c r="Q17" s="26"/>
      <c r="R17" s="26" t="str">
        <f t="shared" si="0"/>
        <v/>
      </c>
      <c r="S17" s="32"/>
      <c r="T17" s="32"/>
    </row>
    <row r="18" customHeight="1" spans="1:20">
      <c r="A18" s="23"/>
      <c r="B18" s="23"/>
      <c r="C18" s="118"/>
      <c r="D18" s="24"/>
      <c r="E18" s="25"/>
      <c r="F18" s="23"/>
      <c r="G18" s="23"/>
      <c r="H18" s="23"/>
      <c r="I18" s="26"/>
      <c r="J18" s="26"/>
      <c r="K18" s="26"/>
      <c r="L18" s="26"/>
      <c r="M18" s="26"/>
      <c r="N18" s="26"/>
      <c r="O18" s="26"/>
      <c r="P18" s="26"/>
      <c r="Q18" s="26"/>
      <c r="R18" s="26" t="str">
        <f t="shared" si="0"/>
        <v/>
      </c>
      <c r="S18" s="32"/>
      <c r="T18" s="32"/>
    </row>
    <row r="19" customHeight="1" spans="1:20">
      <c r="A19" s="23"/>
      <c r="B19" s="23"/>
      <c r="C19" s="118"/>
      <c r="D19" s="24"/>
      <c r="E19" s="25"/>
      <c r="F19" s="23"/>
      <c r="G19" s="23"/>
      <c r="H19" s="23"/>
      <c r="I19" s="26"/>
      <c r="J19" s="26"/>
      <c r="K19" s="26"/>
      <c r="L19" s="26"/>
      <c r="M19" s="26"/>
      <c r="N19" s="26"/>
      <c r="O19" s="26"/>
      <c r="P19" s="26"/>
      <c r="Q19" s="26"/>
      <c r="R19" s="26" t="str">
        <f t="shared" si="0"/>
        <v/>
      </c>
      <c r="S19" s="32"/>
      <c r="T19" s="32"/>
    </row>
    <row r="20" customHeight="1" spans="1:20">
      <c r="A20" s="23"/>
      <c r="B20" s="23"/>
      <c r="C20" s="118"/>
      <c r="D20" s="24"/>
      <c r="E20" s="25"/>
      <c r="F20" s="23"/>
      <c r="G20" s="23"/>
      <c r="H20" s="23"/>
      <c r="I20" s="26"/>
      <c r="J20" s="26"/>
      <c r="K20" s="26"/>
      <c r="L20" s="26"/>
      <c r="M20" s="26"/>
      <c r="N20" s="26"/>
      <c r="O20" s="26"/>
      <c r="P20" s="26"/>
      <c r="Q20" s="26"/>
      <c r="R20" s="26" t="str">
        <f t="shared" si="0"/>
        <v/>
      </c>
      <c r="S20" s="32"/>
      <c r="T20" s="32"/>
    </row>
    <row r="21" customHeight="1" spans="1:20">
      <c r="A21" s="23"/>
      <c r="B21" s="23"/>
      <c r="C21" s="118"/>
      <c r="D21" s="24"/>
      <c r="E21" s="25"/>
      <c r="F21" s="23"/>
      <c r="G21" s="23"/>
      <c r="H21" s="23"/>
      <c r="I21" s="26"/>
      <c r="J21" s="26"/>
      <c r="K21" s="26"/>
      <c r="L21" s="26"/>
      <c r="M21" s="26"/>
      <c r="N21" s="26"/>
      <c r="O21" s="26"/>
      <c r="P21" s="26"/>
      <c r="Q21" s="26"/>
      <c r="R21" s="26" t="str">
        <f t="shared" si="0"/>
        <v/>
      </c>
      <c r="S21" s="32"/>
      <c r="T21" s="32"/>
    </row>
    <row r="22" customHeight="1" spans="1:20">
      <c r="A22" s="23"/>
      <c r="B22" s="23"/>
      <c r="C22" s="118"/>
      <c r="D22" s="24"/>
      <c r="E22" s="25"/>
      <c r="F22" s="23"/>
      <c r="G22" s="23"/>
      <c r="H22" s="23"/>
      <c r="I22" s="26"/>
      <c r="J22" s="26"/>
      <c r="K22" s="26"/>
      <c r="L22" s="26"/>
      <c r="M22" s="26"/>
      <c r="N22" s="26"/>
      <c r="O22" s="26"/>
      <c r="P22" s="26"/>
      <c r="Q22" s="26"/>
      <c r="R22" s="26" t="str">
        <f t="shared" si="0"/>
        <v/>
      </c>
      <c r="S22" s="32"/>
      <c r="T22" s="32"/>
    </row>
    <row r="23" customHeight="1" spans="1:20">
      <c r="A23" s="23"/>
      <c r="B23" s="23"/>
      <c r="C23" s="118"/>
      <c r="D23" s="24"/>
      <c r="E23" s="25"/>
      <c r="F23" s="23"/>
      <c r="G23" s="23"/>
      <c r="H23" s="23"/>
      <c r="I23" s="26"/>
      <c r="J23" s="26"/>
      <c r="K23" s="26"/>
      <c r="L23" s="26"/>
      <c r="M23" s="26"/>
      <c r="N23" s="26"/>
      <c r="O23" s="26"/>
      <c r="P23" s="26"/>
      <c r="Q23" s="26"/>
      <c r="R23" s="26" t="str">
        <f t="shared" si="0"/>
        <v/>
      </c>
      <c r="S23" s="32"/>
      <c r="T23" s="32"/>
    </row>
    <row r="24" customHeight="1" spans="1:20">
      <c r="A24" s="23"/>
      <c r="B24" s="23"/>
      <c r="C24" s="118"/>
      <c r="D24" s="24"/>
      <c r="E24" s="25"/>
      <c r="F24" s="23"/>
      <c r="G24" s="23"/>
      <c r="H24" s="23"/>
      <c r="I24" s="26"/>
      <c r="J24" s="26"/>
      <c r="K24" s="26"/>
      <c r="L24" s="26"/>
      <c r="M24" s="26"/>
      <c r="N24" s="26"/>
      <c r="O24" s="26"/>
      <c r="P24" s="26"/>
      <c r="Q24" s="26"/>
      <c r="R24" s="26" t="str">
        <f t="shared" si="0"/>
        <v/>
      </c>
      <c r="S24" s="32"/>
      <c r="T24" s="32"/>
    </row>
    <row r="25" customHeight="1" spans="1:20">
      <c r="A25" s="23"/>
      <c r="B25" s="23"/>
      <c r="C25" s="118"/>
      <c r="D25" s="24"/>
      <c r="E25" s="25"/>
      <c r="F25" s="23"/>
      <c r="G25" s="23"/>
      <c r="H25" s="23"/>
      <c r="I25" s="26"/>
      <c r="J25" s="26"/>
      <c r="K25" s="26"/>
      <c r="L25" s="26"/>
      <c r="M25" s="26"/>
      <c r="N25" s="26"/>
      <c r="O25" s="26"/>
      <c r="P25" s="26"/>
      <c r="Q25" s="26"/>
      <c r="R25" s="26" t="str">
        <f t="shared" si="0"/>
        <v/>
      </c>
      <c r="S25" s="32"/>
      <c r="T25" s="32"/>
    </row>
    <row r="26" customHeight="1" spans="1:20">
      <c r="A26" s="23"/>
      <c r="B26" s="23"/>
      <c r="C26" s="118"/>
      <c r="D26" s="24"/>
      <c r="E26" s="25"/>
      <c r="F26" s="23"/>
      <c r="G26" s="23"/>
      <c r="H26" s="23"/>
      <c r="I26" s="26"/>
      <c r="J26" s="26"/>
      <c r="K26" s="26"/>
      <c r="L26" s="26"/>
      <c r="M26" s="26"/>
      <c r="N26" s="26"/>
      <c r="O26" s="26"/>
      <c r="P26" s="26"/>
      <c r="Q26" s="26"/>
      <c r="R26" s="26" t="str">
        <f t="shared" si="0"/>
        <v/>
      </c>
      <c r="S26" s="32"/>
      <c r="T26" s="32"/>
    </row>
    <row r="27" customHeight="1" spans="1:20">
      <c r="A27" s="23"/>
      <c r="B27" s="23"/>
      <c r="C27" s="118"/>
      <c r="D27" s="24"/>
      <c r="E27" s="25"/>
      <c r="F27" s="23"/>
      <c r="G27" s="23"/>
      <c r="H27" s="23"/>
      <c r="I27" s="26"/>
      <c r="J27" s="26"/>
      <c r="K27" s="26"/>
      <c r="L27" s="26"/>
      <c r="M27" s="26"/>
      <c r="N27" s="26"/>
      <c r="O27" s="26"/>
      <c r="P27" s="26"/>
      <c r="Q27" s="26"/>
      <c r="R27" s="26"/>
      <c r="S27" s="32"/>
      <c r="T27" s="32"/>
    </row>
    <row r="28" customHeight="1" spans="1:19">
      <c r="A28" s="27" t="s">
        <v>451</v>
      </c>
      <c r="B28" s="119"/>
      <c r="C28" s="119"/>
      <c r="D28" s="45"/>
      <c r="E28" s="25"/>
      <c r="F28" s="23"/>
      <c r="G28" s="23"/>
      <c r="H28" s="23"/>
      <c r="I28" s="26"/>
      <c r="J28" s="26">
        <f t="shared" ref="J28:Q28" si="1">SUM(J7:J27)</f>
        <v>0</v>
      </c>
      <c r="K28" s="26">
        <f t="shared" si="1"/>
        <v>0</v>
      </c>
      <c r="L28" s="26"/>
      <c r="M28" s="26"/>
      <c r="N28" s="26">
        <f t="shared" si="1"/>
        <v>0</v>
      </c>
      <c r="O28" s="26">
        <f t="shared" si="1"/>
        <v>0</v>
      </c>
      <c r="P28" s="26">
        <f t="shared" si="1"/>
        <v>0</v>
      </c>
      <c r="Q28" s="26">
        <f t="shared" si="1"/>
        <v>0</v>
      </c>
      <c r="R28" s="26" t="str">
        <f>IF(O28=0,"",(Q28-O28)/O28*100)</f>
        <v/>
      </c>
      <c r="S28" s="32"/>
    </row>
    <row r="29" customHeight="1" spans="1:16">
      <c r="A29" s="29" t="str">
        <f>封面!D11&amp;封面!G11</f>
        <v>填表人：魏延辉</v>
      </c>
      <c r="G29" s="20"/>
      <c r="N29" s="120" t="str">
        <f>"评估人员："&amp;封面!G28</f>
        <v>评估人员：</v>
      </c>
      <c r="P29" s="120"/>
    </row>
    <row r="30" customHeight="1" spans="1:1">
      <c r="A30" s="29" t="str">
        <f>CONCATENATE(封面!D13,封面!F13,封面!G13,封面!H13,封面!I13,封面!J13,封面!K13)</f>
        <v>填表日期：2021年3月31日</v>
      </c>
    </row>
  </sheetData>
  <mergeCells count="19">
    <mergeCell ref="A2:S2"/>
    <mergeCell ref="A3:S3"/>
    <mergeCell ref="J5:K5"/>
    <mergeCell ref="L5:M5"/>
    <mergeCell ref="N5:O5"/>
    <mergeCell ref="P5:Q5"/>
    <mergeCell ref="A28:D28"/>
    <mergeCell ref="A5:A6"/>
    <mergeCell ref="B5:B6"/>
    <mergeCell ref="C5:C6"/>
    <mergeCell ref="D5:D6"/>
    <mergeCell ref="E5:E6"/>
    <mergeCell ref="F5:F6"/>
    <mergeCell ref="G5:G6"/>
    <mergeCell ref="H5:H6"/>
    <mergeCell ref="I5:I6"/>
    <mergeCell ref="R5:R6"/>
    <mergeCell ref="S5:S6"/>
    <mergeCell ref="T5:T6"/>
  </mergeCells>
  <hyperlinks>
    <hyperlink ref="A1" location="索引目录!E41" display="返回索引页"/>
    <hyperlink ref="B1" location="固定资产汇总!B15" display="返回"/>
  </hyperlinks>
  <printOptions horizontalCentered="1"/>
  <pageMargins left="0.354166666666667" right="0.354166666666667" top="0.786805555555556" bottom="0.786805555555556" header="0.979861111111111" footer="0.511111111111111"/>
  <pageSetup paperSize="9" firstPageNumber="4294963191" fitToHeight="0" orientation="landscape" useFirstPageNumber="1"/>
  <headerFooter alignWithMargins="0">
    <oddHeader>&amp;R&amp;"宋体,常规"&amp;10表&amp;"Times New Roman,常规"4-6-7
&amp;"宋体,常规"共&amp;"Times New Roman,常规"&amp;N&amp;"宋体,常规"页第&amp;"Times New Roman,常规"&amp;P&amp;"宋体,常规"页</oddHeader>
  </headerFooter>
  <legacyDrawing r:id="rId2"/>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
  <sheetViews>
    <sheetView zoomScale="85" zoomScaleNormal="85" workbookViewId="0">
      <selection activeCell="F11" sqref="F11"/>
    </sheetView>
  </sheetViews>
  <sheetFormatPr defaultColWidth="9" defaultRowHeight="15.75" customHeight="1" outlineLevelCol="6"/>
  <cols>
    <col min="1" max="1" width="5.75" style="13" customWidth="1"/>
    <col min="2" max="2" width="30.75" style="13" customWidth="1"/>
    <col min="3" max="3" width="19.125" style="13" hidden="1" customWidth="1" outlineLevel="1"/>
    <col min="4" max="4" width="20.375" style="13" customWidth="1" collapsed="1"/>
    <col min="5" max="5" width="24.75" style="13" customWidth="1"/>
    <col min="6" max="6" width="22.5" style="13" customWidth="1"/>
    <col min="7" max="7" width="12.625" style="13" customWidth="1"/>
    <col min="8" max="16384" width="9" style="13"/>
  </cols>
  <sheetData>
    <row r="1" spans="1:7">
      <c r="A1" s="94" t="s">
        <v>284</v>
      </c>
      <c r="B1" s="15" t="s">
        <v>361</v>
      </c>
      <c r="C1" s="16"/>
      <c r="D1" s="16"/>
      <c r="E1" s="16"/>
      <c r="F1" s="16"/>
      <c r="G1" s="16"/>
    </row>
    <row r="2" s="11" customFormat="1" ht="30" customHeight="1" spans="1:7">
      <c r="A2" s="17" t="s">
        <v>973</v>
      </c>
      <c r="B2" s="18"/>
      <c r="C2" s="18"/>
      <c r="D2" s="18"/>
      <c r="E2" s="18"/>
      <c r="F2" s="18"/>
      <c r="G2" s="18"/>
    </row>
    <row r="3" ht="14.1" customHeight="1" spans="1:7">
      <c r="A3" s="19" t="str">
        <f>CONCATENATE(封面!D9,封面!F9,封面!G9,封面!H9,封面!I9,封面!J9,封面!K9)</f>
        <v>评估基准日：2021年3月31日</v>
      </c>
      <c r="B3" s="19"/>
      <c r="C3" s="19"/>
      <c r="D3" s="19"/>
      <c r="E3" s="30"/>
      <c r="F3" s="30"/>
      <c r="G3" s="30"/>
    </row>
    <row r="4" customHeight="1" spans="1:7">
      <c r="A4" s="20" t="str">
        <f>封面!D7&amp;封面!F7</f>
        <v>产权持有人：黑龙江省机场管理集团有限公司漠河机场分公司</v>
      </c>
      <c r="G4" s="31" t="s">
        <v>286</v>
      </c>
    </row>
    <row r="5" s="12" customFormat="1" customHeight="1" spans="1:7">
      <c r="A5" s="51" t="s">
        <v>419</v>
      </c>
      <c r="B5" s="51" t="s">
        <v>363</v>
      </c>
      <c r="C5" s="51" t="s">
        <v>364</v>
      </c>
      <c r="D5" s="51" t="s">
        <v>366</v>
      </c>
      <c r="E5" s="51" t="s">
        <v>367</v>
      </c>
      <c r="F5" s="51" t="s">
        <v>368</v>
      </c>
      <c r="G5" s="51" t="s">
        <v>595</v>
      </c>
    </row>
    <row r="6" customHeight="1" spans="1:7">
      <c r="A6" s="51" t="s">
        <v>974</v>
      </c>
      <c r="B6" s="122" t="s">
        <v>101</v>
      </c>
      <c r="C6" s="26">
        <f>'在建（土建）'!I55</f>
        <v>0</v>
      </c>
      <c r="D6" s="26">
        <f>'在建（土建）'!K55</f>
        <v>0</v>
      </c>
      <c r="E6" s="26">
        <f>'在建（土建）'!Q55</f>
        <v>0</v>
      </c>
      <c r="F6" s="26">
        <f>E6-D6</f>
        <v>0</v>
      </c>
      <c r="G6" s="26" t="str">
        <f>IF(D6=0,"",F6/D6*100)</f>
        <v/>
      </c>
    </row>
    <row r="7" customHeight="1" spans="1:7">
      <c r="A7" s="51" t="s">
        <v>975</v>
      </c>
      <c r="B7" s="122" t="s">
        <v>102</v>
      </c>
      <c r="C7" s="26">
        <f>'在建（设备）'!K27</f>
        <v>0</v>
      </c>
      <c r="D7" s="26">
        <f>'在建（设备）'!P27</f>
        <v>0</v>
      </c>
      <c r="E7" s="26">
        <f>'在建（设备）'!T27</f>
        <v>0</v>
      </c>
      <c r="F7" s="26">
        <f>E7-D7</f>
        <v>0</v>
      </c>
      <c r="G7" s="26" t="str">
        <f>IF(D7=0,"",F7/D7*100)</f>
        <v/>
      </c>
    </row>
    <row r="8" customHeight="1" spans="1:7">
      <c r="A8" s="51"/>
      <c r="B8" s="152"/>
      <c r="C8" s="26"/>
      <c r="D8" s="26"/>
      <c r="E8" s="26"/>
      <c r="F8" s="26"/>
      <c r="G8" s="26"/>
    </row>
    <row r="9" customHeight="1" spans="1:7">
      <c r="A9" s="51"/>
      <c r="B9" s="152"/>
      <c r="C9" s="26"/>
      <c r="D9" s="26"/>
      <c r="E9" s="26"/>
      <c r="F9" s="26"/>
      <c r="G9" s="26"/>
    </row>
    <row r="10" customHeight="1" spans="1:7">
      <c r="A10" s="51"/>
      <c r="B10" s="152"/>
      <c r="C10" s="26"/>
      <c r="D10" s="26"/>
      <c r="E10" s="26"/>
      <c r="F10" s="26"/>
      <c r="G10" s="26"/>
    </row>
    <row r="11" customHeight="1" spans="1:7">
      <c r="A11" s="51"/>
      <c r="B11" s="152"/>
      <c r="C11" s="26"/>
      <c r="D11" s="26"/>
      <c r="E11" s="26"/>
      <c r="F11" s="26"/>
      <c r="G11" s="26"/>
    </row>
    <row r="12" customHeight="1" spans="1:7">
      <c r="A12" s="51"/>
      <c r="B12" s="152"/>
      <c r="C12" s="26"/>
      <c r="D12" s="26"/>
      <c r="E12" s="26"/>
      <c r="F12" s="26"/>
      <c r="G12" s="26"/>
    </row>
    <row r="13" customHeight="1" spans="1:7">
      <c r="A13" s="51"/>
      <c r="B13" s="152"/>
      <c r="C13" s="26"/>
      <c r="D13" s="26"/>
      <c r="E13" s="26"/>
      <c r="F13" s="26"/>
      <c r="G13" s="26"/>
    </row>
    <row r="14" customHeight="1" spans="1:7">
      <c r="A14" s="51"/>
      <c r="B14" s="152"/>
      <c r="C14" s="26"/>
      <c r="D14" s="26"/>
      <c r="E14" s="26"/>
      <c r="F14" s="26"/>
      <c r="G14" s="26"/>
    </row>
    <row r="15" customHeight="1" spans="1:7">
      <c r="A15" s="51"/>
      <c r="B15" s="152"/>
      <c r="C15" s="26"/>
      <c r="D15" s="26"/>
      <c r="E15" s="26"/>
      <c r="F15" s="26"/>
      <c r="G15" s="26"/>
    </row>
    <row r="16" customHeight="1" spans="1:7">
      <c r="A16" s="51"/>
      <c r="B16" s="152"/>
      <c r="C16" s="26"/>
      <c r="D16" s="26"/>
      <c r="E16" s="26"/>
      <c r="F16" s="26"/>
      <c r="G16" s="26"/>
    </row>
    <row r="17" customHeight="1" spans="1:7">
      <c r="A17" s="51"/>
      <c r="B17" s="152"/>
      <c r="C17" s="26"/>
      <c r="D17" s="26"/>
      <c r="E17" s="26"/>
      <c r="F17" s="26"/>
      <c r="G17" s="26"/>
    </row>
    <row r="18" customHeight="1" spans="1:7">
      <c r="A18" s="51"/>
      <c r="B18" s="152"/>
      <c r="C18" s="26"/>
      <c r="D18" s="26"/>
      <c r="E18" s="26"/>
      <c r="F18" s="26"/>
      <c r="G18" s="26"/>
    </row>
    <row r="19" customHeight="1" spans="1:7">
      <c r="A19" s="51"/>
      <c r="B19" s="152"/>
      <c r="C19" s="26"/>
      <c r="D19" s="26"/>
      <c r="E19" s="26"/>
      <c r="F19" s="26"/>
      <c r="G19" s="26"/>
    </row>
    <row r="20" customHeight="1" spans="1:7">
      <c r="A20" s="51"/>
      <c r="B20" s="153"/>
      <c r="C20" s="26"/>
      <c r="D20" s="26"/>
      <c r="E20" s="26"/>
      <c r="F20" s="26"/>
      <c r="G20" s="26"/>
    </row>
    <row r="21" customHeight="1" spans="1:7">
      <c r="A21" s="51"/>
      <c r="B21" s="152"/>
      <c r="C21" s="26"/>
      <c r="D21" s="26"/>
      <c r="E21" s="26"/>
      <c r="F21" s="26"/>
      <c r="G21" s="26"/>
    </row>
    <row r="22" customHeight="1" spans="1:7">
      <c r="A22" s="51"/>
      <c r="B22" s="153"/>
      <c r="C22" s="26"/>
      <c r="D22" s="26"/>
      <c r="E22" s="26"/>
      <c r="F22" s="26"/>
      <c r="G22" s="26"/>
    </row>
    <row r="23" customHeight="1" spans="1:7">
      <c r="A23" s="51"/>
      <c r="B23" s="152"/>
      <c r="C23" s="26"/>
      <c r="D23" s="26"/>
      <c r="E23" s="26"/>
      <c r="F23" s="26"/>
      <c r="G23" s="26"/>
    </row>
    <row r="24" customHeight="1" spans="1:7">
      <c r="A24" s="51"/>
      <c r="B24" s="153"/>
      <c r="C24" s="26"/>
      <c r="D24" s="26"/>
      <c r="E24" s="26"/>
      <c r="F24" s="26"/>
      <c r="G24" s="26"/>
    </row>
    <row r="25" customHeight="1" spans="1:7">
      <c r="A25" s="51" t="s">
        <v>976</v>
      </c>
      <c r="B25" s="154" t="s">
        <v>977</v>
      </c>
      <c r="C25" s="26">
        <f>SUM(C6:C24)</f>
        <v>0</v>
      </c>
      <c r="D25" s="26">
        <f>SUM(D6:D24)</f>
        <v>0</v>
      </c>
      <c r="E25" s="26">
        <f>SUM(E6:E24)</f>
        <v>0</v>
      </c>
      <c r="F25" s="26">
        <f>SUM(F6:F24)</f>
        <v>0</v>
      </c>
      <c r="G25" s="26" t="str">
        <f>IF(D25=0,"",F25/D25*100)</f>
        <v/>
      </c>
    </row>
    <row r="26" customHeight="1" spans="1:7">
      <c r="A26" s="51" t="s">
        <v>976</v>
      </c>
      <c r="B26" s="51" t="s">
        <v>978</v>
      </c>
      <c r="C26" s="26"/>
      <c r="D26" s="26">
        <f>C26</f>
        <v>0</v>
      </c>
      <c r="E26" s="26">
        <v>0</v>
      </c>
      <c r="F26" s="26">
        <f>E26-D26</f>
        <v>0</v>
      </c>
      <c r="G26" s="26" t="str">
        <f>IF(D26=0,"",F26/D26*100)</f>
        <v/>
      </c>
    </row>
    <row r="27" customHeight="1" spans="1:7">
      <c r="A27" s="51" t="s">
        <v>976</v>
      </c>
      <c r="B27" s="51" t="s">
        <v>979</v>
      </c>
      <c r="C27" s="26">
        <f>C25-C26</f>
        <v>0</v>
      </c>
      <c r="D27" s="26">
        <f>D25-D26</f>
        <v>0</v>
      </c>
      <c r="E27" s="26">
        <f>E25-E26</f>
        <v>0</v>
      </c>
      <c r="F27" s="26">
        <f>F25-F26</f>
        <v>0</v>
      </c>
      <c r="G27" s="26" t="str">
        <f>IF(D27=0,"",F27/D27*100)</f>
        <v/>
      </c>
    </row>
    <row r="28" customHeight="1" spans="1:5">
      <c r="A28" s="29" t="str">
        <f>封面!D11&amp;封面!G11</f>
        <v>填表人：魏延辉</v>
      </c>
      <c r="E28" s="13" t="str">
        <f>"评估人员："&amp;封面!G24&amp;"  "&amp;封面!G26</f>
        <v>评估人员：  张冰心</v>
      </c>
    </row>
    <row r="29" customHeight="1" spans="1:1">
      <c r="A29" s="29" t="str">
        <f>CONCATENATE(封面!D13,封面!F13,封面!G13,封面!H13,封面!I13,封面!J13,封面!K13)</f>
        <v>填表日期：2021年3月31日</v>
      </c>
    </row>
  </sheetData>
  <mergeCells count="2">
    <mergeCell ref="A2:G2"/>
    <mergeCell ref="A3:G3"/>
  </mergeCells>
  <hyperlinks>
    <hyperlink ref="A1" location="索引目录!C25" display="返回索引页"/>
    <hyperlink ref="B6" location="'在建（土建）'!B1" display="在建工程-土建工程"/>
    <hyperlink ref="B7" location="'在建（设备）'!B1" display="在建工程-设备安装工程"/>
    <hyperlink ref="B1" location="固定资产汇总!B20" display="返回"/>
  </hyperlinks>
  <printOptions horizontalCentered="1"/>
  <pageMargins left="0.354166666666667" right="0.354166666666667" top="0.786805555555556" bottom="0.786805555555556" header="1" footer="0.511111111111111"/>
  <pageSetup paperSize="9" firstPageNumber="4294963191" orientation="landscape" useFirstPageNumber="1"/>
  <headerFooter alignWithMargins="0">
    <oddHeader>&amp;R&amp;"宋体,常规"&amp;10表&amp;"Times New Roman,常规"4-7
&amp;"宋体,常规"共&amp;"Times New Roman,常规"&amp;N&amp;"宋体,常规"页第&amp;"Times New Roman,常规"&amp;P&amp;"宋体,常规"页</oddHeader>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67"/>
  <sheetViews>
    <sheetView workbookViewId="0">
      <pane xSplit="10" ySplit="5" topLeftCell="K6" activePane="bottomRight" state="frozen"/>
      <selection/>
      <selection pane="topRight"/>
      <selection pane="bottomLeft"/>
      <selection pane="bottomRight" activeCell="K6" sqref="K6"/>
    </sheetView>
  </sheetViews>
  <sheetFormatPr defaultColWidth="9" defaultRowHeight="15.75" customHeight="1"/>
  <cols>
    <col min="1" max="1" width="4.625" style="13" customWidth="1"/>
    <col min="2" max="2" width="19.125" style="13" customWidth="1"/>
    <col min="3" max="3" width="13.875" style="13" customWidth="1"/>
    <col min="4" max="4" width="10.875" style="13" customWidth="1"/>
    <col min="5" max="5" width="14" style="13" customWidth="1"/>
    <col min="6" max="6" width="10.75" style="13" hidden="1" customWidth="1"/>
    <col min="7" max="8" width="9" style="13" hidden="1" customWidth="1"/>
    <col min="9" max="10" width="13.5" style="13" hidden="1" customWidth="1" outlineLevel="1"/>
    <col min="11" max="11" width="12.625" style="13" customWidth="1" collapsed="1"/>
    <col min="12" max="16" width="12.625" style="13" hidden="1" customWidth="1"/>
    <col min="17" max="17" width="12.625" style="13" customWidth="1"/>
    <col min="18" max="18" width="13.5" style="13" customWidth="1"/>
    <col min="19" max="19" width="7.625" style="13" customWidth="1"/>
    <col min="20" max="20" width="11.625" style="13" customWidth="1"/>
    <col min="21" max="21" width="14.5" style="13" customWidth="1"/>
    <col min="22" max="22" width="10.375" style="13" customWidth="1"/>
    <col min="23" max="16384" width="9" style="13"/>
  </cols>
  <sheetData>
    <row r="1" spans="1:20">
      <c r="A1" s="14" t="s">
        <v>284</v>
      </c>
      <c r="B1" s="15" t="s">
        <v>361</v>
      </c>
      <c r="C1" s="15"/>
      <c r="D1" s="15"/>
      <c r="E1" s="16"/>
      <c r="F1" s="16"/>
      <c r="G1" s="16"/>
      <c r="H1" s="16"/>
      <c r="I1" s="16"/>
      <c r="J1" s="16"/>
      <c r="K1" s="16"/>
      <c r="L1" s="16"/>
      <c r="M1" s="16"/>
      <c r="N1" s="16"/>
      <c r="O1" s="16"/>
      <c r="P1" s="16"/>
      <c r="Q1" s="16"/>
      <c r="R1" s="16"/>
      <c r="S1" s="16"/>
      <c r="T1" s="16"/>
    </row>
    <row r="2" s="11" customFormat="1" ht="30" customHeight="1" spans="1:20">
      <c r="A2" s="17" t="s">
        <v>980</v>
      </c>
      <c r="B2" s="18"/>
      <c r="C2" s="18"/>
      <c r="D2" s="18"/>
      <c r="E2" s="18"/>
      <c r="F2" s="18"/>
      <c r="G2" s="18"/>
      <c r="H2" s="18"/>
      <c r="I2" s="18"/>
      <c r="J2" s="18"/>
      <c r="K2" s="18"/>
      <c r="L2" s="18"/>
      <c r="M2" s="18"/>
      <c r="N2" s="18"/>
      <c r="O2" s="18"/>
      <c r="P2" s="18"/>
      <c r="Q2" s="18"/>
      <c r="R2" s="18"/>
      <c r="S2" s="18"/>
      <c r="T2" s="18"/>
    </row>
    <row r="3" s="67" customFormat="1" ht="15.95" customHeight="1" spans="1:20">
      <c r="A3" s="69" t="str">
        <f>CONCATENATE(封面!D9,封面!F9,封面!G9,封面!H9,封面!I9,封面!J9,封面!K9)</f>
        <v>评估基准日：2021年3月31日</v>
      </c>
      <c r="B3" s="69"/>
      <c r="C3" s="69"/>
      <c r="D3" s="69"/>
      <c r="E3" s="80"/>
      <c r="F3" s="80"/>
      <c r="G3" s="80"/>
      <c r="H3" s="80"/>
      <c r="I3" s="80"/>
      <c r="J3" s="80"/>
      <c r="K3" s="80"/>
      <c r="L3" s="80"/>
      <c r="M3" s="80"/>
      <c r="N3" s="80"/>
      <c r="O3" s="80"/>
      <c r="P3" s="80"/>
      <c r="Q3" s="80"/>
      <c r="R3" s="80"/>
      <c r="S3" s="80"/>
      <c r="T3" s="80"/>
    </row>
    <row r="4" s="67" customFormat="1" ht="15.95" customHeight="1" spans="1:20">
      <c r="A4" s="70" t="str">
        <f>封面!D7&amp;封面!F7</f>
        <v>产权持有人：黑龙江省机场管理集团有限公司漠河机场分公司</v>
      </c>
      <c r="T4" s="81" t="s">
        <v>286</v>
      </c>
    </row>
    <row r="5" s="68" customFormat="1" ht="15.95" customHeight="1" spans="1:20">
      <c r="A5" s="71" t="s">
        <v>351</v>
      </c>
      <c r="B5" s="71" t="s">
        <v>981</v>
      </c>
      <c r="C5" s="71" t="s">
        <v>632</v>
      </c>
      <c r="D5" s="71" t="s">
        <v>982</v>
      </c>
      <c r="E5" s="71" t="s">
        <v>983</v>
      </c>
      <c r="F5" s="71" t="s">
        <v>984</v>
      </c>
      <c r="G5" s="71" t="s">
        <v>985</v>
      </c>
      <c r="H5" s="71" t="s">
        <v>986</v>
      </c>
      <c r="I5" s="72" t="s">
        <v>364</v>
      </c>
      <c r="J5" s="72" t="s">
        <v>442</v>
      </c>
      <c r="K5" s="71" t="s">
        <v>366</v>
      </c>
      <c r="L5" s="71" t="s">
        <v>987</v>
      </c>
      <c r="M5" s="71" t="s">
        <v>803</v>
      </c>
      <c r="N5" s="71" t="s">
        <v>988</v>
      </c>
      <c r="O5" s="71" t="s">
        <v>989</v>
      </c>
      <c r="P5" s="71" t="s">
        <v>990</v>
      </c>
      <c r="Q5" s="71" t="s">
        <v>367</v>
      </c>
      <c r="R5" s="71" t="s">
        <v>644</v>
      </c>
      <c r="S5" s="71" t="s">
        <v>369</v>
      </c>
      <c r="T5" s="71" t="s">
        <v>450</v>
      </c>
    </row>
    <row r="6" s="67" customFormat="1" ht="15.95" customHeight="1" spans="1:22">
      <c r="A6" s="71"/>
      <c r="B6" s="73"/>
      <c r="C6" s="73"/>
      <c r="D6" s="73"/>
      <c r="E6" s="74"/>
      <c r="F6" s="74"/>
      <c r="G6" s="71"/>
      <c r="H6" s="71"/>
      <c r="I6" s="75"/>
      <c r="J6" s="75"/>
      <c r="K6" s="75"/>
      <c r="L6" s="75"/>
      <c r="M6" s="75"/>
      <c r="N6" s="75"/>
      <c r="O6" s="75"/>
      <c r="P6" s="75"/>
      <c r="Q6" s="75"/>
      <c r="R6" s="75"/>
      <c r="S6" s="75"/>
      <c r="T6" s="82"/>
      <c r="U6" s="149"/>
      <c r="V6" s="149"/>
    </row>
    <row r="7" s="67" customFormat="1" ht="15.95" customHeight="1" spans="1:20">
      <c r="A7" s="71"/>
      <c r="B7" s="73"/>
      <c r="C7" s="73"/>
      <c r="D7" s="73"/>
      <c r="E7" s="74"/>
      <c r="F7" s="74"/>
      <c r="G7" s="71"/>
      <c r="H7" s="71"/>
      <c r="I7" s="75"/>
      <c r="J7" s="75"/>
      <c r="K7" s="75"/>
      <c r="L7" s="144"/>
      <c r="M7" s="75"/>
      <c r="N7" s="75"/>
      <c r="O7" s="75"/>
      <c r="P7" s="75"/>
      <c r="Q7" s="76"/>
      <c r="R7" s="75"/>
      <c r="S7" s="75"/>
      <c r="T7" s="82"/>
    </row>
    <row r="8" s="67" customFormat="1" ht="15.95" customHeight="1" spans="1:20">
      <c r="A8" s="71"/>
      <c r="B8" s="73"/>
      <c r="C8" s="73"/>
      <c r="D8" s="73"/>
      <c r="E8" s="74"/>
      <c r="F8" s="74"/>
      <c r="G8" s="71"/>
      <c r="H8" s="71"/>
      <c r="I8" s="75"/>
      <c r="J8" s="75"/>
      <c r="K8" s="75"/>
      <c r="L8" s="144"/>
      <c r="M8" s="75"/>
      <c r="N8" s="75"/>
      <c r="O8" s="75"/>
      <c r="P8" s="75"/>
      <c r="Q8" s="76"/>
      <c r="R8" s="75"/>
      <c r="S8" s="75"/>
      <c r="T8" s="82"/>
    </row>
    <row r="9" s="67" customFormat="1" ht="15.95" customHeight="1" spans="1:20">
      <c r="A9" s="71"/>
      <c r="B9" s="73"/>
      <c r="C9" s="73"/>
      <c r="D9" s="73"/>
      <c r="E9" s="74"/>
      <c r="F9" s="74"/>
      <c r="G9" s="71"/>
      <c r="H9" s="71"/>
      <c r="I9" s="75"/>
      <c r="J9" s="75"/>
      <c r="K9" s="75"/>
      <c r="L9" s="144"/>
      <c r="M9" s="75"/>
      <c r="N9" s="75"/>
      <c r="O9" s="75"/>
      <c r="P9" s="75"/>
      <c r="Q9" s="76"/>
      <c r="R9" s="75"/>
      <c r="S9" s="75"/>
      <c r="T9" s="82"/>
    </row>
    <row r="10" s="67" customFormat="1" ht="15.95" customHeight="1" spans="1:20">
      <c r="A10" s="71"/>
      <c r="B10" s="73"/>
      <c r="C10" s="73"/>
      <c r="D10" s="73"/>
      <c r="E10" s="74"/>
      <c r="F10" s="74"/>
      <c r="G10" s="71"/>
      <c r="H10" s="71"/>
      <c r="I10" s="75"/>
      <c r="J10" s="75"/>
      <c r="K10" s="75"/>
      <c r="L10" s="144"/>
      <c r="M10" s="75"/>
      <c r="N10" s="75"/>
      <c r="O10" s="75"/>
      <c r="P10" s="75"/>
      <c r="Q10" s="76"/>
      <c r="R10" s="75"/>
      <c r="S10" s="75"/>
      <c r="T10" s="82"/>
    </row>
    <row r="11" s="67" customFormat="1" ht="15.95" customHeight="1" spans="1:20">
      <c r="A11" s="71"/>
      <c r="B11" s="73"/>
      <c r="C11" s="73"/>
      <c r="D11" s="73"/>
      <c r="E11" s="74"/>
      <c r="F11" s="74"/>
      <c r="G11" s="71"/>
      <c r="H11" s="71"/>
      <c r="I11" s="75"/>
      <c r="J11" s="75"/>
      <c r="K11" s="75"/>
      <c r="L11" s="75"/>
      <c r="M11" s="75"/>
      <c r="N11" s="75"/>
      <c r="O11" s="75"/>
      <c r="P11" s="75"/>
      <c r="Q11" s="76"/>
      <c r="R11" s="75"/>
      <c r="S11" s="75"/>
      <c r="T11" s="82"/>
    </row>
    <row r="12" s="67" customFormat="1" ht="15.95" customHeight="1" spans="1:20">
      <c r="A12" s="71"/>
      <c r="B12" s="73"/>
      <c r="C12" s="73"/>
      <c r="D12" s="73"/>
      <c r="E12" s="74"/>
      <c r="F12" s="74"/>
      <c r="G12" s="71"/>
      <c r="H12" s="71"/>
      <c r="I12" s="75"/>
      <c r="J12" s="75"/>
      <c r="K12" s="75"/>
      <c r="L12" s="75"/>
      <c r="M12" s="75"/>
      <c r="N12" s="75"/>
      <c r="O12" s="75"/>
      <c r="P12" s="75"/>
      <c r="Q12" s="76"/>
      <c r="R12" s="75"/>
      <c r="S12" s="75"/>
      <c r="T12" s="82"/>
    </row>
    <row r="13" s="67" customFormat="1" ht="15.95" customHeight="1" spans="1:20">
      <c r="A13" s="71"/>
      <c r="B13" s="73"/>
      <c r="C13" s="73"/>
      <c r="D13" s="73"/>
      <c r="E13" s="74"/>
      <c r="F13" s="74"/>
      <c r="G13" s="71"/>
      <c r="H13" s="71"/>
      <c r="I13" s="75"/>
      <c r="J13" s="75"/>
      <c r="K13" s="75"/>
      <c r="L13" s="144"/>
      <c r="M13" s="75"/>
      <c r="N13" s="75"/>
      <c r="O13" s="75"/>
      <c r="P13" s="75"/>
      <c r="Q13" s="76"/>
      <c r="R13" s="75"/>
      <c r="S13" s="75"/>
      <c r="T13" s="82"/>
    </row>
    <row r="14" s="67" customFormat="1" ht="15.95" customHeight="1" spans="1:20">
      <c r="A14" s="71"/>
      <c r="B14" s="73"/>
      <c r="C14" s="73"/>
      <c r="D14" s="73"/>
      <c r="E14" s="74"/>
      <c r="F14" s="74"/>
      <c r="G14" s="71"/>
      <c r="H14" s="71"/>
      <c r="I14" s="75"/>
      <c r="J14" s="75"/>
      <c r="K14" s="75"/>
      <c r="L14" s="144"/>
      <c r="M14" s="75"/>
      <c r="N14" s="75"/>
      <c r="O14" s="75"/>
      <c r="P14" s="75"/>
      <c r="Q14" s="76"/>
      <c r="R14" s="75"/>
      <c r="S14" s="75"/>
      <c r="T14" s="82"/>
    </row>
    <row r="15" s="67" customFormat="1" ht="15.95" customHeight="1" spans="1:20">
      <c r="A15" s="71"/>
      <c r="B15" s="73"/>
      <c r="C15" s="73"/>
      <c r="D15" s="73"/>
      <c r="E15" s="74"/>
      <c r="F15" s="74"/>
      <c r="G15" s="71"/>
      <c r="H15" s="71"/>
      <c r="I15" s="75"/>
      <c r="J15" s="75"/>
      <c r="K15" s="75"/>
      <c r="L15" s="144"/>
      <c r="M15" s="75"/>
      <c r="N15" s="75"/>
      <c r="O15" s="75"/>
      <c r="P15" s="75"/>
      <c r="Q15" s="76"/>
      <c r="R15" s="75"/>
      <c r="S15" s="75"/>
      <c r="T15" s="82"/>
    </row>
    <row r="16" s="67" customFormat="1" ht="15.95" customHeight="1" spans="1:20">
      <c r="A16" s="71"/>
      <c r="B16" s="73"/>
      <c r="C16" s="73"/>
      <c r="D16" s="73"/>
      <c r="E16" s="74"/>
      <c r="F16" s="74"/>
      <c r="G16" s="71"/>
      <c r="H16" s="71"/>
      <c r="I16" s="75"/>
      <c r="J16" s="75"/>
      <c r="K16" s="75"/>
      <c r="L16" s="75"/>
      <c r="M16" s="75"/>
      <c r="N16" s="75"/>
      <c r="O16" s="75"/>
      <c r="P16" s="75"/>
      <c r="Q16" s="76"/>
      <c r="R16" s="75"/>
      <c r="S16" s="75"/>
      <c r="T16" s="82"/>
    </row>
    <row r="17" s="67" customFormat="1" ht="15.95" customHeight="1" spans="1:20">
      <c r="A17" s="71"/>
      <c r="B17" s="73"/>
      <c r="C17" s="73"/>
      <c r="D17" s="73"/>
      <c r="E17" s="74"/>
      <c r="F17" s="74"/>
      <c r="G17" s="71"/>
      <c r="H17" s="71"/>
      <c r="I17" s="75"/>
      <c r="J17" s="75"/>
      <c r="K17" s="75"/>
      <c r="L17" s="75"/>
      <c r="M17" s="75"/>
      <c r="N17" s="75"/>
      <c r="O17" s="75"/>
      <c r="P17" s="75"/>
      <c r="Q17" s="76"/>
      <c r="R17" s="75"/>
      <c r="S17" s="75"/>
      <c r="T17" s="82"/>
    </row>
    <row r="18" s="67" customFormat="1" ht="15.95" customHeight="1" spans="1:20">
      <c r="A18" s="71"/>
      <c r="B18" s="73"/>
      <c r="C18" s="73"/>
      <c r="D18" s="73"/>
      <c r="E18" s="74"/>
      <c r="F18" s="74"/>
      <c r="G18" s="71"/>
      <c r="H18" s="71"/>
      <c r="I18" s="75"/>
      <c r="J18" s="75"/>
      <c r="K18" s="75"/>
      <c r="L18" s="75"/>
      <c r="M18" s="75"/>
      <c r="N18" s="75"/>
      <c r="O18" s="75"/>
      <c r="P18" s="75"/>
      <c r="Q18" s="76"/>
      <c r="R18" s="75"/>
      <c r="S18" s="75"/>
      <c r="T18" s="82"/>
    </row>
    <row r="19" s="67" customFormat="1" ht="15.95" customHeight="1" spans="1:20">
      <c r="A19" s="71"/>
      <c r="B19" s="73"/>
      <c r="C19" s="73"/>
      <c r="D19" s="73"/>
      <c r="E19" s="74"/>
      <c r="F19" s="74"/>
      <c r="G19" s="71"/>
      <c r="H19" s="71"/>
      <c r="I19" s="75"/>
      <c r="J19" s="75"/>
      <c r="K19" s="75"/>
      <c r="L19" s="75"/>
      <c r="M19" s="75"/>
      <c r="N19" s="75"/>
      <c r="O19" s="75"/>
      <c r="P19" s="75"/>
      <c r="Q19" s="76"/>
      <c r="R19" s="75"/>
      <c r="S19" s="75"/>
      <c r="T19" s="82"/>
    </row>
    <row r="20" s="67" customFormat="1" ht="15.95" customHeight="1" spans="1:20">
      <c r="A20" s="71"/>
      <c r="B20" s="73"/>
      <c r="C20" s="73"/>
      <c r="D20" s="73"/>
      <c r="E20" s="74"/>
      <c r="F20" s="74"/>
      <c r="G20" s="71"/>
      <c r="H20" s="71"/>
      <c r="I20" s="75"/>
      <c r="J20" s="75"/>
      <c r="K20" s="75"/>
      <c r="L20" s="75"/>
      <c r="M20" s="75"/>
      <c r="N20" s="75"/>
      <c r="O20" s="75"/>
      <c r="P20" s="75"/>
      <c r="Q20" s="76"/>
      <c r="R20" s="75"/>
      <c r="S20" s="75"/>
      <c r="T20" s="82"/>
    </row>
    <row r="21" s="67" customFormat="1" ht="15.95" customHeight="1" spans="1:20">
      <c r="A21" s="71"/>
      <c r="B21" s="73"/>
      <c r="C21" s="73"/>
      <c r="D21" s="73"/>
      <c r="E21" s="74"/>
      <c r="F21" s="74"/>
      <c r="G21" s="71"/>
      <c r="H21" s="71"/>
      <c r="I21" s="75"/>
      <c r="J21" s="75"/>
      <c r="K21" s="75"/>
      <c r="L21" s="75"/>
      <c r="M21" s="75"/>
      <c r="N21" s="75"/>
      <c r="O21" s="75"/>
      <c r="P21" s="75"/>
      <c r="Q21" s="76"/>
      <c r="R21" s="75"/>
      <c r="S21" s="75"/>
      <c r="T21" s="82"/>
    </row>
    <row r="22" s="67" customFormat="1" ht="15.95" customHeight="1" spans="1:20">
      <c r="A22" s="71"/>
      <c r="B22" s="73"/>
      <c r="C22" s="73"/>
      <c r="D22" s="73"/>
      <c r="E22" s="74"/>
      <c r="F22" s="74"/>
      <c r="G22" s="71"/>
      <c r="H22" s="71"/>
      <c r="I22" s="75"/>
      <c r="J22" s="75"/>
      <c r="K22" s="75"/>
      <c r="L22" s="145"/>
      <c r="M22" s="145"/>
      <c r="N22" s="145"/>
      <c r="O22" s="145"/>
      <c r="P22" s="75"/>
      <c r="Q22" s="76"/>
      <c r="R22" s="75"/>
      <c r="S22" s="75"/>
      <c r="T22" s="82"/>
    </row>
    <row r="23" s="67" customFormat="1" ht="15.95" customHeight="1" spans="1:20">
      <c r="A23" s="71"/>
      <c r="B23" s="73"/>
      <c r="C23" s="73"/>
      <c r="D23" s="73"/>
      <c r="E23" s="74"/>
      <c r="F23" s="74"/>
      <c r="G23" s="71"/>
      <c r="H23" s="71"/>
      <c r="I23" s="75"/>
      <c r="J23" s="75"/>
      <c r="K23" s="75"/>
      <c r="L23" s="146"/>
      <c r="M23" s="146"/>
      <c r="N23" s="146"/>
      <c r="O23" s="146"/>
      <c r="P23" s="75"/>
      <c r="Q23" s="76"/>
      <c r="R23" s="75"/>
      <c r="S23" s="75"/>
      <c r="T23" s="82"/>
    </row>
    <row r="24" s="67" customFormat="1" ht="15.95" customHeight="1" spans="1:20">
      <c r="A24" s="71"/>
      <c r="B24" s="73"/>
      <c r="C24" s="73"/>
      <c r="D24" s="73"/>
      <c r="E24" s="74"/>
      <c r="F24" s="74"/>
      <c r="G24" s="71"/>
      <c r="H24" s="71"/>
      <c r="I24" s="75"/>
      <c r="J24" s="75"/>
      <c r="K24" s="75"/>
      <c r="L24" s="75"/>
      <c r="M24" s="75"/>
      <c r="N24" s="75"/>
      <c r="O24" s="75"/>
      <c r="P24" s="75"/>
      <c r="Q24" s="76"/>
      <c r="R24" s="75"/>
      <c r="S24" s="75"/>
      <c r="T24" s="82"/>
    </row>
    <row r="25" s="67" customFormat="1" ht="15.95" customHeight="1" spans="1:20">
      <c r="A25" s="71"/>
      <c r="B25" s="73"/>
      <c r="C25" s="73"/>
      <c r="D25" s="73"/>
      <c r="E25" s="74"/>
      <c r="F25" s="74"/>
      <c r="G25" s="71"/>
      <c r="H25" s="71"/>
      <c r="I25" s="75"/>
      <c r="J25" s="75"/>
      <c r="K25" s="75"/>
      <c r="L25" s="75"/>
      <c r="M25" s="75"/>
      <c r="N25" s="75"/>
      <c r="O25" s="75"/>
      <c r="P25" s="75"/>
      <c r="Q25" s="76"/>
      <c r="R25" s="75"/>
      <c r="S25" s="75"/>
      <c r="T25" s="82"/>
    </row>
    <row r="26" s="67" customFormat="1" ht="15.95" customHeight="1" spans="1:20">
      <c r="A26" s="71"/>
      <c r="B26" s="73"/>
      <c r="C26" s="73"/>
      <c r="D26" s="73"/>
      <c r="E26" s="74"/>
      <c r="F26" s="74"/>
      <c r="G26" s="71"/>
      <c r="H26" s="71"/>
      <c r="I26" s="75"/>
      <c r="J26" s="75"/>
      <c r="K26" s="75"/>
      <c r="L26" s="75"/>
      <c r="M26" s="75"/>
      <c r="N26" s="75"/>
      <c r="O26" s="75"/>
      <c r="P26" s="75"/>
      <c r="Q26" s="76"/>
      <c r="R26" s="75"/>
      <c r="S26" s="75"/>
      <c r="T26" s="82"/>
    </row>
    <row r="27" s="67" customFormat="1" ht="15.95" customHeight="1" spans="1:20">
      <c r="A27" s="71"/>
      <c r="B27" s="73"/>
      <c r="C27" s="73"/>
      <c r="D27" s="73"/>
      <c r="E27" s="74"/>
      <c r="F27" s="74"/>
      <c r="G27" s="71"/>
      <c r="H27" s="71"/>
      <c r="I27" s="75"/>
      <c r="J27" s="75"/>
      <c r="K27" s="75"/>
      <c r="L27" s="75"/>
      <c r="M27" s="75"/>
      <c r="N27" s="75"/>
      <c r="O27" s="75"/>
      <c r="P27" s="75"/>
      <c r="Q27" s="76"/>
      <c r="R27" s="75"/>
      <c r="S27" s="75"/>
      <c r="T27" s="82"/>
    </row>
    <row r="28" s="67" customFormat="1" ht="15.95" customHeight="1" spans="1:20">
      <c r="A28" s="71"/>
      <c r="B28" s="73"/>
      <c r="C28" s="73"/>
      <c r="D28" s="73"/>
      <c r="E28" s="74"/>
      <c r="F28" s="74"/>
      <c r="G28" s="71"/>
      <c r="H28" s="71"/>
      <c r="I28" s="75"/>
      <c r="J28" s="75"/>
      <c r="K28" s="75"/>
      <c r="L28" s="75"/>
      <c r="M28" s="75"/>
      <c r="N28" s="75"/>
      <c r="O28" s="75"/>
      <c r="P28" s="75"/>
      <c r="Q28" s="76"/>
      <c r="R28" s="75"/>
      <c r="S28" s="75"/>
      <c r="T28" s="82"/>
    </row>
    <row r="29" s="67" customFormat="1" ht="15.95" customHeight="1" spans="1:20">
      <c r="A29" s="71"/>
      <c r="B29" s="73"/>
      <c r="C29" s="73"/>
      <c r="D29" s="73"/>
      <c r="E29" s="74"/>
      <c r="F29" s="74"/>
      <c r="G29" s="71"/>
      <c r="H29" s="71"/>
      <c r="I29" s="75"/>
      <c r="J29" s="75"/>
      <c r="K29" s="75"/>
      <c r="L29" s="75"/>
      <c r="M29" s="75"/>
      <c r="N29" s="75"/>
      <c r="O29" s="75"/>
      <c r="P29" s="75"/>
      <c r="Q29" s="76"/>
      <c r="R29" s="75"/>
      <c r="S29" s="75"/>
      <c r="T29" s="82"/>
    </row>
    <row r="30" s="67" customFormat="1" ht="15.95" customHeight="1" spans="1:20">
      <c r="A30" s="71"/>
      <c r="B30" s="73"/>
      <c r="C30" s="73"/>
      <c r="D30" s="73"/>
      <c r="E30" s="74"/>
      <c r="F30" s="74"/>
      <c r="G30" s="71"/>
      <c r="H30" s="71"/>
      <c r="I30" s="75"/>
      <c r="J30" s="75"/>
      <c r="K30" s="75"/>
      <c r="L30" s="75"/>
      <c r="M30" s="75"/>
      <c r="N30" s="75"/>
      <c r="O30" s="75"/>
      <c r="P30" s="75"/>
      <c r="Q30" s="76"/>
      <c r="R30" s="75"/>
      <c r="S30" s="75"/>
      <c r="T30" s="82"/>
    </row>
    <row r="31" s="67" customFormat="1" ht="15.95" customHeight="1" spans="1:20">
      <c r="A31" s="71"/>
      <c r="B31" s="73"/>
      <c r="C31" s="73"/>
      <c r="D31" s="73"/>
      <c r="E31" s="74"/>
      <c r="F31" s="74"/>
      <c r="G31" s="71"/>
      <c r="H31" s="71"/>
      <c r="I31" s="75"/>
      <c r="J31" s="75"/>
      <c r="K31" s="75"/>
      <c r="L31" s="75"/>
      <c r="M31" s="75"/>
      <c r="N31" s="75"/>
      <c r="O31" s="75"/>
      <c r="P31" s="75"/>
      <c r="Q31" s="76"/>
      <c r="R31" s="75"/>
      <c r="S31" s="75"/>
      <c r="T31" s="82"/>
    </row>
    <row r="32" s="67" customFormat="1" ht="15.95" customHeight="1" spans="1:20">
      <c r="A32" s="71"/>
      <c r="B32" s="73"/>
      <c r="C32" s="73"/>
      <c r="D32" s="73"/>
      <c r="E32" s="74"/>
      <c r="F32" s="74"/>
      <c r="G32" s="71"/>
      <c r="H32" s="71"/>
      <c r="I32" s="75"/>
      <c r="J32" s="75"/>
      <c r="K32" s="75"/>
      <c r="L32" s="75"/>
      <c r="M32" s="75"/>
      <c r="N32" s="75"/>
      <c r="O32" s="75"/>
      <c r="P32" s="75"/>
      <c r="Q32" s="76"/>
      <c r="R32" s="75"/>
      <c r="S32" s="75"/>
      <c r="T32" s="82"/>
    </row>
    <row r="33" s="67" customFormat="1" ht="15.95" customHeight="1" spans="1:20">
      <c r="A33" s="71"/>
      <c r="B33" s="73"/>
      <c r="C33" s="73"/>
      <c r="D33" s="73"/>
      <c r="E33" s="74"/>
      <c r="F33" s="74"/>
      <c r="G33" s="71"/>
      <c r="H33" s="71"/>
      <c r="I33" s="75"/>
      <c r="J33" s="75"/>
      <c r="K33" s="75"/>
      <c r="L33" s="75"/>
      <c r="M33" s="75"/>
      <c r="N33" s="75"/>
      <c r="O33" s="75"/>
      <c r="P33" s="75"/>
      <c r="Q33" s="76"/>
      <c r="R33" s="75"/>
      <c r="S33" s="75"/>
      <c r="T33" s="82"/>
    </row>
    <row r="34" s="67" customFormat="1" ht="15.95" customHeight="1" spans="1:20">
      <c r="A34" s="71"/>
      <c r="B34" s="73"/>
      <c r="C34" s="73"/>
      <c r="D34" s="73"/>
      <c r="E34" s="74"/>
      <c r="F34" s="74"/>
      <c r="G34" s="71"/>
      <c r="H34" s="71"/>
      <c r="I34" s="75"/>
      <c r="J34" s="75"/>
      <c r="K34" s="75"/>
      <c r="L34" s="75"/>
      <c r="M34" s="75"/>
      <c r="N34" s="75"/>
      <c r="O34" s="75"/>
      <c r="P34" s="75"/>
      <c r="Q34" s="76"/>
      <c r="R34" s="75"/>
      <c r="S34" s="75"/>
      <c r="T34" s="82"/>
    </row>
    <row r="35" s="67" customFormat="1" ht="15.95" customHeight="1" spans="1:20">
      <c r="A35" s="71"/>
      <c r="B35" s="73"/>
      <c r="C35" s="73"/>
      <c r="D35" s="73"/>
      <c r="E35" s="74"/>
      <c r="F35" s="74"/>
      <c r="G35" s="71"/>
      <c r="H35" s="71"/>
      <c r="I35" s="75"/>
      <c r="J35" s="75"/>
      <c r="K35" s="75"/>
      <c r="L35" s="75"/>
      <c r="M35" s="75"/>
      <c r="N35" s="75"/>
      <c r="O35" s="75"/>
      <c r="P35" s="75"/>
      <c r="Q35" s="76"/>
      <c r="R35" s="75"/>
      <c r="S35" s="75"/>
      <c r="T35" s="82"/>
    </row>
    <row r="36" s="67" customFormat="1" ht="15.95" customHeight="1" spans="1:20">
      <c r="A36" s="71"/>
      <c r="B36" s="73"/>
      <c r="C36" s="73"/>
      <c r="D36" s="73"/>
      <c r="E36" s="74"/>
      <c r="F36" s="74"/>
      <c r="G36" s="71"/>
      <c r="H36" s="71"/>
      <c r="I36" s="75"/>
      <c r="J36" s="75"/>
      <c r="K36" s="75"/>
      <c r="L36" s="75"/>
      <c r="M36" s="75"/>
      <c r="N36" s="75"/>
      <c r="O36" s="75"/>
      <c r="P36" s="75"/>
      <c r="Q36" s="76"/>
      <c r="R36" s="75"/>
      <c r="S36" s="75"/>
      <c r="T36" s="82"/>
    </row>
    <row r="37" s="67" customFormat="1" ht="15.95" customHeight="1" spans="1:20">
      <c r="A37" s="71"/>
      <c r="B37" s="73"/>
      <c r="C37" s="73"/>
      <c r="D37" s="73"/>
      <c r="E37" s="74"/>
      <c r="F37" s="74"/>
      <c r="G37" s="71"/>
      <c r="H37" s="71"/>
      <c r="I37" s="75"/>
      <c r="J37" s="75"/>
      <c r="K37" s="75"/>
      <c r="L37" s="75"/>
      <c r="M37" s="75"/>
      <c r="N37" s="75"/>
      <c r="O37" s="82"/>
      <c r="Q37" s="150"/>
      <c r="R37" s="75"/>
      <c r="S37" s="75"/>
      <c r="T37" s="82"/>
    </row>
    <row r="38" s="67" customFormat="1" ht="15.95" customHeight="1" spans="1:20">
      <c r="A38" s="77"/>
      <c r="B38" s="73"/>
      <c r="C38" s="73"/>
      <c r="D38" s="73"/>
      <c r="E38" s="74"/>
      <c r="F38" s="74"/>
      <c r="G38" s="71"/>
      <c r="H38" s="71"/>
      <c r="I38" s="75"/>
      <c r="J38" s="75"/>
      <c r="K38" s="75"/>
      <c r="L38" s="75"/>
      <c r="M38" s="75"/>
      <c r="N38" s="75"/>
      <c r="O38" s="82"/>
      <c r="Q38" s="150"/>
      <c r="R38" s="75"/>
      <c r="S38" s="75"/>
      <c r="T38" s="82"/>
    </row>
    <row r="39" s="67" customFormat="1" ht="15.95" customHeight="1" spans="1:20">
      <c r="A39" s="77"/>
      <c r="B39" s="73"/>
      <c r="C39" s="73"/>
      <c r="D39" s="73"/>
      <c r="E39" s="74"/>
      <c r="F39" s="74"/>
      <c r="G39" s="71"/>
      <c r="H39" s="71"/>
      <c r="I39" s="75"/>
      <c r="J39" s="75"/>
      <c r="K39" s="75"/>
      <c r="L39" s="75"/>
      <c r="M39" s="75"/>
      <c r="N39" s="75"/>
      <c r="O39" s="82"/>
      <c r="Q39" s="150"/>
      <c r="R39" s="75"/>
      <c r="S39" s="75"/>
      <c r="T39" s="82"/>
    </row>
    <row r="40" s="67" customFormat="1" ht="15.95" customHeight="1" spans="1:20">
      <c r="A40" s="77"/>
      <c r="B40" s="73"/>
      <c r="C40" s="140"/>
      <c r="D40" s="140"/>
      <c r="E40" s="74"/>
      <c r="F40" s="74"/>
      <c r="G40" s="71"/>
      <c r="H40" s="71"/>
      <c r="I40" s="75"/>
      <c r="J40" s="75"/>
      <c r="K40" s="75"/>
      <c r="L40" s="75"/>
      <c r="M40" s="75"/>
      <c r="N40" s="75"/>
      <c r="O40" s="82"/>
      <c r="Q40" s="150"/>
      <c r="R40" s="75"/>
      <c r="S40" s="75"/>
      <c r="T40" s="82"/>
    </row>
    <row r="41" s="139" customFormat="1" ht="15.95" customHeight="1" spans="1:20">
      <c r="A41" s="141"/>
      <c r="B41" s="142"/>
      <c r="C41" s="142"/>
      <c r="D41" s="142"/>
      <c r="E41" s="143"/>
      <c r="F41" s="143"/>
      <c r="G41" s="141"/>
      <c r="H41" s="141"/>
      <c r="I41" s="147"/>
      <c r="J41" s="147"/>
      <c r="K41" s="147"/>
      <c r="L41" s="147"/>
      <c r="M41" s="147"/>
      <c r="N41" s="147"/>
      <c r="O41" s="147"/>
      <c r="P41" s="147"/>
      <c r="Q41" s="151"/>
      <c r="R41" s="75"/>
      <c r="S41" s="75"/>
      <c r="T41" s="82"/>
    </row>
    <row r="42" s="67" customFormat="1" ht="15.95" customHeight="1" spans="1:20">
      <c r="A42" s="71"/>
      <c r="B42" s="73"/>
      <c r="C42" s="73"/>
      <c r="D42" s="73"/>
      <c r="E42" s="74"/>
      <c r="F42" s="74"/>
      <c r="G42" s="71"/>
      <c r="H42" s="71"/>
      <c r="I42" s="75"/>
      <c r="J42" s="75"/>
      <c r="K42" s="75"/>
      <c r="L42" s="73"/>
      <c r="M42" s="75"/>
      <c r="N42" s="75"/>
      <c r="O42" s="75"/>
      <c r="P42" s="75"/>
      <c r="Q42" s="76"/>
      <c r="R42" s="75"/>
      <c r="S42" s="75"/>
      <c r="T42" s="82"/>
    </row>
    <row r="43" s="67" customFormat="1" ht="15.95" customHeight="1" spans="1:20">
      <c r="A43" s="71"/>
      <c r="B43" s="73"/>
      <c r="C43" s="73"/>
      <c r="D43" s="73"/>
      <c r="E43" s="74"/>
      <c r="F43" s="74"/>
      <c r="G43" s="71"/>
      <c r="H43" s="71"/>
      <c r="I43" s="75"/>
      <c r="J43" s="75"/>
      <c r="K43" s="75"/>
      <c r="L43" s="73"/>
      <c r="M43" s="75"/>
      <c r="N43" s="75"/>
      <c r="O43" s="75"/>
      <c r="P43" s="75"/>
      <c r="Q43" s="76"/>
      <c r="R43" s="75"/>
      <c r="S43" s="75"/>
      <c r="T43" s="82"/>
    </row>
    <row r="44" s="67" customFormat="1" ht="15.95" customHeight="1" spans="1:20">
      <c r="A44" s="71"/>
      <c r="B44" s="73"/>
      <c r="C44" s="73"/>
      <c r="D44" s="73"/>
      <c r="E44" s="74"/>
      <c r="F44" s="74"/>
      <c r="G44" s="71"/>
      <c r="H44" s="71"/>
      <c r="I44" s="75"/>
      <c r="J44" s="75"/>
      <c r="K44" s="75"/>
      <c r="L44" s="73"/>
      <c r="M44" s="75"/>
      <c r="N44" s="75"/>
      <c r="O44" s="75"/>
      <c r="P44" s="75"/>
      <c r="Q44" s="76"/>
      <c r="R44" s="75"/>
      <c r="S44" s="75"/>
      <c r="T44" s="82"/>
    </row>
    <row r="45" s="67" customFormat="1" ht="15.95" customHeight="1" spans="1:20">
      <c r="A45" s="71"/>
      <c r="B45" s="73"/>
      <c r="C45" s="73"/>
      <c r="D45" s="73"/>
      <c r="E45" s="74"/>
      <c r="F45" s="74"/>
      <c r="G45" s="71"/>
      <c r="H45" s="71"/>
      <c r="I45" s="75"/>
      <c r="J45" s="75"/>
      <c r="K45" s="75"/>
      <c r="L45" s="73"/>
      <c r="M45" s="75"/>
      <c r="N45" s="75"/>
      <c r="O45" s="75"/>
      <c r="P45" s="75"/>
      <c r="Q45" s="76"/>
      <c r="R45" s="75"/>
      <c r="S45" s="75"/>
      <c r="T45" s="82"/>
    </row>
    <row r="46" s="67" customFormat="1" ht="15.95" customHeight="1" spans="1:20">
      <c r="A46" s="71"/>
      <c r="B46" s="73"/>
      <c r="C46" s="73"/>
      <c r="D46" s="73"/>
      <c r="E46" s="74"/>
      <c r="F46" s="74"/>
      <c r="G46" s="71"/>
      <c r="H46" s="71"/>
      <c r="I46" s="75"/>
      <c r="J46" s="75"/>
      <c r="K46" s="75"/>
      <c r="L46" s="73"/>
      <c r="M46" s="75"/>
      <c r="N46" s="75"/>
      <c r="O46" s="75"/>
      <c r="P46" s="75"/>
      <c r="Q46" s="76"/>
      <c r="R46" s="75"/>
      <c r="S46" s="75"/>
      <c r="T46" s="82"/>
    </row>
    <row r="47" s="67" customFormat="1" ht="15.95" customHeight="1" spans="1:20">
      <c r="A47" s="71"/>
      <c r="B47" s="73"/>
      <c r="C47" s="73"/>
      <c r="D47" s="73"/>
      <c r="E47" s="74"/>
      <c r="F47" s="74"/>
      <c r="G47" s="71"/>
      <c r="H47" s="71"/>
      <c r="I47" s="75"/>
      <c r="J47" s="75"/>
      <c r="K47" s="75"/>
      <c r="L47" s="73"/>
      <c r="M47" s="75"/>
      <c r="N47" s="75"/>
      <c r="O47" s="75"/>
      <c r="P47" s="75"/>
      <c r="Q47" s="76"/>
      <c r="R47" s="75"/>
      <c r="S47" s="75"/>
      <c r="T47" s="82"/>
    </row>
    <row r="48" s="67" customFormat="1" ht="15.95" customHeight="1" spans="1:20">
      <c r="A48" s="71"/>
      <c r="B48" s="73"/>
      <c r="C48" s="73"/>
      <c r="D48" s="73"/>
      <c r="E48" s="74"/>
      <c r="F48" s="74"/>
      <c r="G48" s="71"/>
      <c r="H48" s="71"/>
      <c r="I48" s="75"/>
      <c r="J48" s="75"/>
      <c r="K48" s="75"/>
      <c r="L48" s="73"/>
      <c r="M48" s="75"/>
      <c r="N48" s="75"/>
      <c r="O48" s="75"/>
      <c r="P48" s="75"/>
      <c r="Q48" s="76"/>
      <c r="R48" s="75"/>
      <c r="S48" s="75"/>
      <c r="T48" s="82"/>
    </row>
    <row r="49" s="67" customFormat="1" ht="15.95" customHeight="1" spans="1:20">
      <c r="A49" s="71"/>
      <c r="B49" s="73"/>
      <c r="C49" s="73"/>
      <c r="D49" s="73"/>
      <c r="E49" s="74"/>
      <c r="F49" s="74"/>
      <c r="G49" s="71"/>
      <c r="H49" s="71"/>
      <c r="I49" s="75"/>
      <c r="J49" s="75"/>
      <c r="K49" s="75"/>
      <c r="L49" s="73"/>
      <c r="M49" s="75"/>
      <c r="N49" s="75"/>
      <c r="O49" s="75"/>
      <c r="P49" s="75"/>
      <c r="Q49" s="76"/>
      <c r="R49" s="75"/>
      <c r="S49" s="75"/>
      <c r="T49" s="82"/>
    </row>
    <row r="50" s="67" customFormat="1" ht="15.95" customHeight="1" spans="1:20">
      <c r="A50" s="71"/>
      <c r="B50" s="73"/>
      <c r="C50" s="73"/>
      <c r="D50" s="73"/>
      <c r="E50" s="74"/>
      <c r="F50" s="74"/>
      <c r="G50" s="71"/>
      <c r="H50" s="71"/>
      <c r="I50" s="75"/>
      <c r="J50" s="75"/>
      <c r="K50" s="75"/>
      <c r="L50" s="73"/>
      <c r="M50" s="75"/>
      <c r="N50" s="75"/>
      <c r="O50" s="75"/>
      <c r="P50" s="75"/>
      <c r="Q50" s="76"/>
      <c r="R50" s="75"/>
      <c r="S50" s="75"/>
      <c r="T50" s="82"/>
    </row>
    <row r="51" s="67" customFormat="1" ht="15.95" customHeight="1" spans="1:20">
      <c r="A51" s="71"/>
      <c r="B51" s="73"/>
      <c r="C51" s="73"/>
      <c r="D51" s="73"/>
      <c r="E51" s="74"/>
      <c r="F51" s="74"/>
      <c r="G51" s="71"/>
      <c r="H51" s="71"/>
      <c r="I51" s="75"/>
      <c r="J51" s="75"/>
      <c r="K51" s="75"/>
      <c r="M51" s="75"/>
      <c r="N51" s="75"/>
      <c r="Q51" s="150"/>
      <c r="R51" s="75"/>
      <c r="S51" s="75"/>
      <c r="T51" s="82"/>
    </row>
    <row r="52" s="67" customFormat="1" ht="15.95" customHeight="1" spans="1:20">
      <c r="A52" s="77"/>
      <c r="B52" s="73"/>
      <c r="C52" s="73"/>
      <c r="D52" s="73"/>
      <c r="E52" s="74"/>
      <c r="F52" s="74"/>
      <c r="G52" s="71"/>
      <c r="H52" s="71"/>
      <c r="I52" s="75"/>
      <c r="J52" s="75"/>
      <c r="K52" s="75"/>
      <c r="L52" s="73"/>
      <c r="M52" s="75"/>
      <c r="N52" s="75"/>
      <c r="O52" s="75"/>
      <c r="Q52" s="150"/>
      <c r="R52" s="75"/>
      <c r="S52" s="75"/>
      <c r="T52" s="82"/>
    </row>
    <row r="53" s="67" customFormat="1" ht="15.95" customHeight="1" spans="1:20">
      <c r="A53" s="71"/>
      <c r="B53" s="73"/>
      <c r="C53" s="73"/>
      <c r="D53" s="73"/>
      <c r="E53" s="74"/>
      <c r="F53" s="74"/>
      <c r="G53" s="71"/>
      <c r="H53" s="71"/>
      <c r="I53" s="75"/>
      <c r="J53" s="75"/>
      <c r="K53" s="75"/>
      <c r="M53" s="75"/>
      <c r="N53" s="75"/>
      <c r="O53" s="75"/>
      <c r="P53" s="75"/>
      <c r="Q53" s="75"/>
      <c r="R53" s="75"/>
      <c r="S53" s="75"/>
      <c r="T53" s="82"/>
    </row>
    <row r="54" s="67" customFormat="1" ht="15.95" customHeight="1" spans="1:20">
      <c r="A54" s="71"/>
      <c r="B54" s="73"/>
      <c r="C54" s="73"/>
      <c r="D54" s="73"/>
      <c r="E54" s="74"/>
      <c r="F54" s="74"/>
      <c r="G54" s="71"/>
      <c r="H54" s="71"/>
      <c r="I54" s="75"/>
      <c r="J54" s="75"/>
      <c r="K54" s="75"/>
      <c r="L54" s="75"/>
      <c r="M54" s="75"/>
      <c r="N54" s="75"/>
      <c r="O54" s="75"/>
      <c r="P54" s="75"/>
      <c r="Q54" s="75"/>
      <c r="R54" s="75" t="str">
        <f>IF(K54=0,"",(Q54-K54))</f>
        <v/>
      </c>
      <c r="S54" s="75"/>
      <c r="T54" s="82"/>
    </row>
    <row r="55" s="67" customFormat="1" ht="15.95" customHeight="1" spans="1:20">
      <c r="A55" s="77" t="s">
        <v>443</v>
      </c>
      <c r="B55" s="78"/>
      <c r="C55" s="78"/>
      <c r="D55" s="78"/>
      <c r="E55" s="74"/>
      <c r="F55" s="74"/>
      <c r="G55" s="71"/>
      <c r="H55" s="71"/>
      <c r="I55" s="75">
        <f>SUM(I6:I54)</f>
        <v>0</v>
      </c>
      <c r="J55" s="75"/>
      <c r="K55" s="75">
        <f>SUM(K6:K54)</f>
        <v>0</v>
      </c>
      <c r="L55" s="75"/>
      <c r="M55" s="75"/>
      <c r="N55" s="75"/>
      <c r="O55" s="75"/>
      <c r="P55" s="75"/>
      <c r="Q55" s="75">
        <f>SUM(Q6:Q54)</f>
        <v>0</v>
      </c>
      <c r="R55" s="75" t="str">
        <f>IF(K55=0,"",(Q55-K55))</f>
        <v/>
      </c>
      <c r="S55" s="75" t="str">
        <f>IF(K55=0,"",(Q55-K55)/K55*100)</f>
        <v/>
      </c>
      <c r="T55" s="82"/>
    </row>
    <row r="56" s="67" customFormat="1" ht="15.95" customHeight="1" spans="1:16">
      <c r="A56" s="79" t="str">
        <f>封面!D11&amp;封面!G11</f>
        <v>填表人：魏延辉</v>
      </c>
      <c r="K56" s="148" t="str">
        <f>"评估人员："&amp;封面!G24</f>
        <v>评估人员：</v>
      </c>
      <c r="L56" s="148"/>
      <c r="M56" s="148"/>
      <c r="N56" s="148"/>
      <c r="O56" s="148"/>
      <c r="P56" s="148"/>
    </row>
    <row r="57" s="67" customFormat="1" ht="15.95" customHeight="1" spans="1:1">
      <c r="A57" s="79" t="str">
        <f>CONCATENATE(封面!D13,封面!F13,封面!G13,封面!H13,封面!I13,封面!J13,封面!K13)</f>
        <v>填表日期：2021年3月31日</v>
      </c>
    </row>
    <row r="62" customHeight="1" spans="3:11">
      <c r="C62" s="13">
        <f>6407847+1319767+432785</f>
        <v>8160399</v>
      </c>
      <c r="K62" s="86"/>
    </row>
    <row r="63" customHeight="1" spans="3:3">
      <c r="C63" s="13">
        <f>3445798+11237660+2622178+562216</f>
        <v>17867852</v>
      </c>
    </row>
    <row r="64" customHeight="1" spans="3:3">
      <c r="C64" s="13">
        <f>C62+C63</f>
        <v>26028251</v>
      </c>
    </row>
    <row r="65" customHeight="1" spans="3:3">
      <c r="C65" s="13">
        <v>310000</v>
      </c>
    </row>
    <row r="66" customHeight="1" spans="3:3">
      <c r="C66" s="13">
        <v>799729</v>
      </c>
    </row>
    <row r="67" customHeight="1" spans="3:3">
      <c r="C67" s="13">
        <f>C64+C65+C66</f>
        <v>27137980</v>
      </c>
    </row>
  </sheetData>
  <mergeCells count="7">
    <mergeCell ref="A2:T2"/>
    <mergeCell ref="A3:T3"/>
    <mergeCell ref="A55:B55"/>
    <mergeCell ref="L22:L23"/>
    <mergeCell ref="M22:M23"/>
    <mergeCell ref="N22:N23"/>
    <mergeCell ref="O22:O23"/>
  </mergeCells>
  <hyperlinks>
    <hyperlink ref="A1" location="索引目录!E48" display="返回索引页"/>
    <hyperlink ref="B1" location="在建工程汇总!B6" display="返回"/>
  </hyperlinks>
  <printOptions horizontalCentered="1"/>
  <pageMargins left="0.354330708661417" right="0.354330708661417" top="0.78740157480315" bottom="0.78740157480315" header="1.06299212598425" footer="0.511811023622047"/>
  <pageSetup paperSize="9" firstPageNumber="4294963191" fitToHeight="0" orientation="landscape" useFirstPageNumber="1"/>
  <headerFooter alignWithMargins="0">
    <oddHeader>&amp;R&amp;"宋体,常规"&amp;10表&amp;"Times New Roman,常规"4-7-1
&amp;"宋体,常规"共&amp;"Times New Roman,常规"&amp;N&amp;"宋体,常规"页第&amp;"Times New Roman,常规"&amp;P&amp;"宋体,常规"页</oddHeader>
  </headerFooter>
  <legacyDrawing r:id="rId2"/>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
  <sheetViews>
    <sheetView workbookViewId="0">
      <selection activeCell="M24" sqref="M24"/>
    </sheetView>
  </sheetViews>
  <sheetFormatPr defaultColWidth="9" defaultRowHeight="15.75" outlineLevelRow="1" outlineLevelCol="4"/>
  <cols>
    <col min="3" max="3" width="6.5" customWidth="1"/>
    <col min="6" max="6" width="15.125" customWidth="1"/>
  </cols>
  <sheetData>
    <row r="1" spans="3:5">
      <c r="C1" s="138" t="s">
        <v>991</v>
      </c>
      <c r="E1" s="138" t="s">
        <v>802</v>
      </c>
    </row>
    <row r="2" spans="1:5">
      <c r="A2">
        <v>1</v>
      </c>
      <c r="B2" s="138" t="s">
        <v>992</v>
      </c>
      <c r="C2">
        <f>(266.47+322)*0.5</f>
        <v>294.235</v>
      </c>
      <c r="D2">
        <v>165</v>
      </c>
      <c r="E2">
        <f>C2*D2</f>
        <v>48548.775</v>
      </c>
    </row>
  </sheetData>
  <pageMargins left="0.7" right="0.7" top="0.75" bottom="0.75" header="0.3" footer="0.3"/>
  <pageSetup paperSize="9" orientation="portrait"/>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29"/>
  <sheetViews>
    <sheetView workbookViewId="0">
      <selection activeCell="O11" sqref="O11"/>
    </sheetView>
  </sheetViews>
  <sheetFormatPr defaultColWidth="9" defaultRowHeight="15.75" customHeight="1"/>
  <cols>
    <col min="1" max="1" width="4.75" style="13" customWidth="1"/>
    <col min="2" max="3" width="11.125" style="13" customWidth="1"/>
    <col min="4" max="4" width="10.625" style="13" customWidth="1"/>
    <col min="5" max="5" width="11.125" style="13" customWidth="1"/>
    <col min="6" max="6" width="5.125" style="13" customWidth="1"/>
    <col min="7" max="7" width="6.125" style="13" customWidth="1"/>
    <col min="8" max="9" width="9" style="13" hidden="1" customWidth="1" outlineLevel="1"/>
    <col min="10" max="10" width="11.375" style="13" hidden="1" customWidth="1" outlineLevel="1"/>
    <col min="11" max="12" width="11.75" style="13" hidden="1" customWidth="1" outlineLevel="1"/>
    <col min="13" max="13" width="11.75" style="13" customWidth="1" collapsed="1"/>
    <col min="14" max="15" width="11.75" style="13" customWidth="1"/>
    <col min="16" max="16" width="10.5" style="13" customWidth="1"/>
    <col min="17" max="17" width="9" style="13"/>
    <col min="18" max="18" width="8.5" style="13" customWidth="1"/>
    <col min="19" max="19" width="10.625" style="13" customWidth="1"/>
    <col min="20" max="21" width="9" style="13"/>
    <col min="22" max="22" width="6.25" style="13" customWidth="1"/>
    <col min="23" max="23" width="7.75" style="13" customWidth="1"/>
    <col min="24" max="16384" width="9" style="13"/>
  </cols>
  <sheetData>
    <row r="1" spans="1:23">
      <c r="A1" s="14" t="s">
        <v>284</v>
      </c>
      <c r="B1" s="15" t="s">
        <v>361</v>
      </c>
      <c r="C1" s="15"/>
      <c r="D1" s="15"/>
      <c r="E1" s="15"/>
      <c r="F1" s="16"/>
      <c r="G1" s="16"/>
      <c r="H1" s="16"/>
      <c r="I1" s="16"/>
      <c r="J1" s="16"/>
      <c r="K1" s="16"/>
      <c r="L1" s="16"/>
      <c r="M1" s="16"/>
      <c r="N1" s="16"/>
      <c r="O1" s="16"/>
      <c r="P1" s="16"/>
      <c r="Q1" s="16"/>
      <c r="R1" s="16"/>
      <c r="S1" s="16"/>
      <c r="T1" s="16"/>
      <c r="U1" s="16"/>
      <c r="V1" s="16"/>
      <c r="W1" s="16"/>
    </row>
    <row r="2" s="11" customFormat="1" ht="30" customHeight="1" spans="1:23">
      <c r="A2" s="17" t="s">
        <v>993</v>
      </c>
      <c r="B2" s="18"/>
      <c r="C2" s="18"/>
      <c r="D2" s="18"/>
      <c r="E2" s="18"/>
      <c r="F2" s="18"/>
      <c r="G2" s="18"/>
      <c r="H2" s="18"/>
      <c r="I2" s="18"/>
      <c r="J2" s="18"/>
      <c r="K2" s="18"/>
      <c r="L2" s="18"/>
      <c r="M2" s="18"/>
      <c r="N2" s="18"/>
      <c r="O2" s="18"/>
      <c r="P2" s="18"/>
      <c r="Q2" s="18"/>
      <c r="R2" s="18"/>
      <c r="S2" s="18"/>
      <c r="T2" s="18"/>
      <c r="U2" s="18"/>
      <c r="V2" s="18"/>
      <c r="W2" s="18"/>
    </row>
    <row r="3" ht="14.1" customHeight="1" spans="1:23">
      <c r="A3" s="19" t="str">
        <f>CONCATENATE(封面!D9,封面!F9,封面!G9,封面!H9,封面!I9,封面!J9,封面!K9)</f>
        <v>评估基准日：2021年3月31日</v>
      </c>
      <c r="B3" s="19"/>
      <c r="C3" s="19"/>
      <c r="D3" s="19"/>
      <c r="E3" s="19"/>
      <c r="F3" s="19"/>
      <c r="G3" s="19"/>
      <c r="H3" s="19"/>
      <c r="I3" s="19"/>
      <c r="J3" s="19"/>
      <c r="K3" s="30"/>
      <c r="L3" s="30"/>
      <c r="M3" s="30"/>
      <c r="N3" s="30"/>
      <c r="O3" s="30"/>
      <c r="P3" s="30"/>
      <c r="Q3" s="30"/>
      <c r="R3" s="30"/>
      <c r="S3" s="30"/>
      <c r="T3" s="30"/>
      <c r="U3" s="30"/>
      <c r="V3" s="30"/>
      <c r="W3" s="30"/>
    </row>
    <row r="4" customHeight="1" spans="1:23">
      <c r="A4" s="20" t="str">
        <f>封面!D7&amp;封面!F7</f>
        <v>产权持有人：黑龙江省机场管理集团有限公司漠河机场分公司</v>
      </c>
      <c r="W4" s="31" t="s">
        <v>286</v>
      </c>
    </row>
    <row r="5" s="12" customFormat="1" customHeight="1" spans="1:23">
      <c r="A5" s="21" t="s">
        <v>351</v>
      </c>
      <c r="B5" s="21" t="s">
        <v>981</v>
      </c>
      <c r="C5" s="36" t="s">
        <v>963</v>
      </c>
      <c r="D5" s="36" t="s">
        <v>543</v>
      </c>
      <c r="E5" s="36" t="s">
        <v>542</v>
      </c>
      <c r="F5" s="22" t="s">
        <v>994</v>
      </c>
      <c r="G5" s="22" t="s">
        <v>995</v>
      </c>
      <c r="H5" s="22" t="s">
        <v>364</v>
      </c>
      <c r="I5" s="22"/>
      <c r="J5" s="22"/>
      <c r="K5" s="22"/>
      <c r="L5" s="133" t="s">
        <v>442</v>
      </c>
      <c r="M5" s="135" t="s">
        <v>366</v>
      </c>
      <c r="N5" s="136"/>
      <c r="O5" s="136"/>
      <c r="P5" s="137"/>
      <c r="Q5" s="21" t="s">
        <v>367</v>
      </c>
      <c r="R5" s="23"/>
      <c r="S5" s="23"/>
      <c r="T5" s="23"/>
      <c r="U5" s="22" t="s">
        <v>644</v>
      </c>
      <c r="V5" s="22" t="s">
        <v>387</v>
      </c>
      <c r="W5" s="22" t="s">
        <v>450</v>
      </c>
    </row>
    <row r="6" s="12" customFormat="1" customHeight="1" spans="1:23">
      <c r="A6" s="23"/>
      <c r="B6" s="23"/>
      <c r="C6" s="37"/>
      <c r="D6" s="37"/>
      <c r="E6" s="37"/>
      <c r="F6" s="23"/>
      <c r="G6" s="23"/>
      <c r="H6" s="21" t="s">
        <v>996</v>
      </c>
      <c r="I6" s="21" t="s">
        <v>696</v>
      </c>
      <c r="J6" s="21" t="s">
        <v>997</v>
      </c>
      <c r="K6" s="21" t="s">
        <v>324</v>
      </c>
      <c r="L6" s="134"/>
      <c r="M6" s="21" t="s">
        <v>996</v>
      </c>
      <c r="N6" s="21" t="s">
        <v>696</v>
      </c>
      <c r="O6" s="21" t="s">
        <v>997</v>
      </c>
      <c r="P6" s="21" t="s">
        <v>324</v>
      </c>
      <c r="Q6" s="21" t="s">
        <v>996</v>
      </c>
      <c r="R6" s="21" t="s">
        <v>696</v>
      </c>
      <c r="S6" s="21" t="s">
        <v>997</v>
      </c>
      <c r="T6" s="21" t="s">
        <v>324</v>
      </c>
      <c r="U6" s="23"/>
      <c r="V6" s="23"/>
      <c r="W6" s="23"/>
    </row>
    <row r="7" customHeight="1" spans="1:23">
      <c r="A7" s="23"/>
      <c r="B7" s="24"/>
      <c r="C7" s="24"/>
      <c r="D7" s="24"/>
      <c r="E7" s="24"/>
      <c r="F7" s="25"/>
      <c r="G7" s="25"/>
      <c r="H7" s="26"/>
      <c r="I7" s="26"/>
      <c r="J7" s="26"/>
      <c r="K7" s="26"/>
      <c r="L7" s="26"/>
      <c r="M7" s="26"/>
      <c r="N7" s="26"/>
      <c r="O7" s="26"/>
      <c r="P7" s="26"/>
      <c r="Q7" s="26"/>
      <c r="R7" s="26"/>
      <c r="S7" s="26"/>
      <c r="T7" s="26"/>
      <c r="U7" s="26" t="str">
        <f>IF(P7=0,"",(T7-P7))</f>
        <v/>
      </c>
      <c r="V7" s="26" t="str">
        <f>IF(P7=0,"",(T7-P7)/P7*100)</f>
        <v/>
      </c>
      <c r="W7" s="32"/>
    </row>
    <row r="8" customHeight="1" spans="1:23">
      <c r="A8" s="23"/>
      <c r="B8" s="24"/>
      <c r="C8" s="24"/>
      <c r="D8" s="24"/>
      <c r="E8" s="24"/>
      <c r="F8" s="25"/>
      <c r="G8" s="25"/>
      <c r="H8" s="26"/>
      <c r="I8" s="26"/>
      <c r="J8" s="26"/>
      <c r="K8" s="26"/>
      <c r="L8" s="26"/>
      <c r="M8" s="26"/>
      <c r="N8" s="26"/>
      <c r="O8" s="26"/>
      <c r="P8" s="26"/>
      <c r="Q8" s="26"/>
      <c r="R8" s="26"/>
      <c r="S8" s="26"/>
      <c r="T8" s="26"/>
      <c r="U8" s="26" t="str">
        <f t="shared" ref="U8:U27" si="0">IF(P8=0,"",(T8-P8))</f>
        <v/>
      </c>
      <c r="V8" s="26" t="str">
        <f t="shared" ref="V8:V27" si="1">IF(P8=0,"",(T8-P8)/P8*100)</f>
        <v/>
      </c>
      <c r="W8" s="32"/>
    </row>
    <row r="9" customHeight="1" spans="1:23">
      <c r="A9" s="23"/>
      <c r="B9" s="24"/>
      <c r="C9" s="24"/>
      <c r="D9" s="24"/>
      <c r="E9" s="24"/>
      <c r="F9" s="25"/>
      <c r="G9" s="25"/>
      <c r="H9" s="26"/>
      <c r="I9" s="26"/>
      <c r="J9" s="26"/>
      <c r="K9" s="26"/>
      <c r="L9" s="26"/>
      <c r="M9" s="26"/>
      <c r="N9" s="26"/>
      <c r="O9" s="26"/>
      <c r="P9" s="26"/>
      <c r="Q9" s="26"/>
      <c r="R9" s="26"/>
      <c r="S9" s="26"/>
      <c r="T9" s="26"/>
      <c r="U9" s="26" t="str">
        <f t="shared" si="0"/>
        <v/>
      </c>
      <c r="V9" s="26" t="str">
        <f t="shared" si="1"/>
        <v/>
      </c>
      <c r="W9" s="32"/>
    </row>
    <row r="10" customHeight="1" spans="1:23">
      <c r="A10" s="23"/>
      <c r="B10" s="24"/>
      <c r="C10" s="24"/>
      <c r="D10" s="24"/>
      <c r="E10" s="24"/>
      <c r="F10" s="25"/>
      <c r="G10" s="25"/>
      <c r="H10" s="26"/>
      <c r="I10" s="26"/>
      <c r="J10" s="26"/>
      <c r="K10" s="26"/>
      <c r="L10" s="26"/>
      <c r="M10" s="26"/>
      <c r="N10" s="26"/>
      <c r="O10" s="26"/>
      <c r="P10" s="26"/>
      <c r="Q10" s="26"/>
      <c r="R10" s="26"/>
      <c r="S10" s="26"/>
      <c r="T10" s="26"/>
      <c r="U10" s="26" t="str">
        <f t="shared" si="0"/>
        <v/>
      </c>
      <c r="V10" s="26" t="str">
        <f t="shared" si="1"/>
        <v/>
      </c>
      <c r="W10" s="32"/>
    </row>
    <row r="11" customHeight="1" spans="1:23">
      <c r="A11" s="23"/>
      <c r="B11" s="24"/>
      <c r="C11" s="24"/>
      <c r="D11" s="24"/>
      <c r="E11" s="24"/>
      <c r="F11" s="25"/>
      <c r="G11" s="25"/>
      <c r="H11" s="26"/>
      <c r="I11" s="26"/>
      <c r="J11" s="26"/>
      <c r="K11" s="26"/>
      <c r="L11" s="26"/>
      <c r="M11" s="26"/>
      <c r="N11" s="26"/>
      <c r="O11" s="26"/>
      <c r="P11" s="26"/>
      <c r="Q11" s="26"/>
      <c r="R11" s="26"/>
      <c r="S11" s="26"/>
      <c r="T11" s="26"/>
      <c r="U11" s="26" t="str">
        <f t="shared" si="0"/>
        <v/>
      </c>
      <c r="V11" s="26" t="str">
        <f t="shared" si="1"/>
        <v/>
      </c>
      <c r="W11" s="32"/>
    </row>
    <row r="12" customHeight="1" spans="1:23">
      <c r="A12" s="23"/>
      <c r="B12" s="24"/>
      <c r="C12" s="24"/>
      <c r="D12" s="24"/>
      <c r="E12" s="24"/>
      <c r="F12" s="25"/>
      <c r="G12" s="25"/>
      <c r="H12" s="26"/>
      <c r="I12" s="26"/>
      <c r="J12" s="26"/>
      <c r="K12" s="26"/>
      <c r="L12" s="26"/>
      <c r="M12" s="26"/>
      <c r="N12" s="26"/>
      <c r="O12" s="26"/>
      <c r="P12" s="26"/>
      <c r="Q12" s="26"/>
      <c r="R12" s="26"/>
      <c r="S12" s="26"/>
      <c r="T12" s="26"/>
      <c r="U12" s="26" t="str">
        <f t="shared" si="0"/>
        <v/>
      </c>
      <c r="V12" s="26" t="str">
        <f t="shared" si="1"/>
        <v/>
      </c>
      <c r="W12" s="32"/>
    </row>
    <row r="13" customHeight="1" spans="1:23">
      <c r="A13" s="23"/>
      <c r="B13" s="24"/>
      <c r="C13" s="24"/>
      <c r="D13" s="24"/>
      <c r="E13" s="24"/>
      <c r="F13" s="25"/>
      <c r="G13" s="25"/>
      <c r="H13" s="26"/>
      <c r="I13" s="26"/>
      <c r="J13" s="26"/>
      <c r="K13" s="26"/>
      <c r="L13" s="26"/>
      <c r="M13" s="26"/>
      <c r="N13" s="26"/>
      <c r="O13" s="26"/>
      <c r="P13" s="26"/>
      <c r="Q13" s="26"/>
      <c r="R13" s="26"/>
      <c r="S13" s="26"/>
      <c r="T13" s="26"/>
      <c r="U13" s="26" t="str">
        <f t="shared" si="0"/>
        <v/>
      </c>
      <c r="V13" s="26" t="str">
        <f t="shared" si="1"/>
        <v/>
      </c>
      <c r="W13" s="32"/>
    </row>
    <row r="14" customHeight="1" spans="1:23">
      <c r="A14" s="23"/>
      <c r="B14" s="24"/>
      <c r="C14" s="24"/>
      <c r="D14" s="24"/>
      <c r="E14" s="24"/>
      <c r="F14" s="25"/>
      <c r="G14" s="25"/>
      <c r="H14" s="26"/>
      <c r="I14" s="26"/>
      <c r="J14" s="26"/>
      <c r="K14" s="26"/>
      <c r="L14" s="26"/>
      <c r="M14" s="26"/>
      <c r="N14" s="26"/>
      <c r="O14" s="26"/>
      <c r="P14" s="26"/>
      <c r="Q14" s="26"/>
      <c r="R14" s="26"/>
      <c r="S14" s="26"/>
      <c r="T14" s="26"/>
      <c r="U14" s="26" t="str">
        <f t="shared" si="0"/>
        <v/>
      </c>
      <c r="V14" s="26" t="str">
        <f t="shared" si="1"/>
        <v/>
      </c>
      <c r="W14" s="32"/>
    </row>
    <row r="15" customHeight="1" spans="1:23">
      <c r="A15" s="23"/>
      <c r="B15" s="24"/>
      <c r="C15" s="24"/>
      <c r="D15" s="24"/>
      <c r="E15" s="24"/>
      <c r="F15" s="25"/>
      <c r="G15" s="25"/>
      <c r="H15" s="26"/>
      <c r="I15" s="26"/>
      <c r="J15" s="26"/>
      <c r="K15" s="26"/>
      <c r="L15" s="26"/>
      <c r="M15" s="26"/>
      <c r="N15" s="26"/>
      <c r="O15" s="26"/>
      <c r="P15" s="26"/>
      <c r="Q15" s="26"/>
      <c r="R15" s="26"/>
      <c r="S15" s="26"/>
      <c r="T15" s="26"/>
      <c r="U15" s="26" t="str">
        <f t="shared" si="0"/>
        <v/>
      </c>
      <c r="V15" s="26" t="str">
        <f t="shared" si="1"/>
        <v/>
      </c>
      <c r="W15" s="32"/>
    </row>
    <row r="16" customHeight="1" spans="1:23">
      <c r="A16" s="23"/>
      <c r="B16" s="24"/>
      <c r="C16" s="24"/>
      <c r="D16" s="24"/>
      <c r="E16" s="24"/>
      <c r="F16" s="25"/>
      <c r="G16" s="25"/>
      <c r="H16" s="26"/>
      <c r="I16" s="26"/>
      <c r="J16" s="26"/>
      <c r="K16" s="26"/>
      <c r="L16" s="26"/>
      <c r="M16" s="26"/>
      <c r="N16" s="26"/>
      <c r="O16" s="26"/>
      <c r="P16" s="26"/>
      <c r="Q16" s="26"/>
      <c r="R16" s="26"/>
      <c r="S16" s="26"/>
      <c r="T16" s="26"/>
      <c r="U16" s="26" t="str">
        <f t="shared" si="0"/>
        <v/>
      </c>
      <c r="V16" s="26" t="str">
        <f t="shared" si="1"/>
        <v/>
      </c>
      <c r="W16" s="32"/>
    </row>
    <row r="17" customHeight="1" spans="1:23">
      <c r="A17" s="23"/>
      <c r="B17" s="24"/>
      <c r="C17" s="24"/>
      <c r="D17" s="24"/>
      <c r="E17" s="24"/>
      <c r="F17" s="25"/>
      <c r="G17" s="25"/>
      <c r="H17" s="26"/>
      <c r="I17" s="26"/>
      <c r="J17" s="26"/>
      <c r="K17" s="26"/>
      <c r="L17" s="26"/>
      <c r="M17" s="26"/>
      <c r="N17" s="26"/>
      <c r="O17" s="26"/>
      <c r="P17" s="26"/>
      <c r="Q17" s="26"/>
      <c r="R17" s="26"/>
      <c r="S17" s="26"/>
      <c r="T17" s="26"/>
      <c r="U17" s="26" t="str">
        <f t="shared" si="0"/>
        <v/>
      </c>
      <c r="V17" s="26" t="str">
        <f t="shared" si="1"/>
        <v/>
      </c>
      <c r="W17" s="32"/>
    </row>
    <row r="18" customHeight="1" spans="1:23">
      <c r="A18" s="23"/>
      <c r="B18" s="24"/>
      <c r="C18" s="24"/>
      <c r="D18" s="24"/>
      <c r="E18" s="24"/>
      <c r="F18" s="25"/>
      <c r="G18" s="25"/>
      <c r="H18" s="26"/>
      <c r="I18" s="26"/>
      <c r="J18" s="26"/>
      <c r="K18" s="26"/>
      <c r="L18" s="26"/>
      <c r="M18" s="26"/>
      <c r="N18" s="26"/>
      <c r="O18" s="26"/>
      <c r="P18" s="26"/>
      <c r="Q18" s="26"/>
      <c r="R18" s="26"/>
      <c r="S18" s="26"/>
      <c r="T18" s="26"/>
      <c r="U18" s="26" t="str">
        <f t="shared" si="0"/>
        <v/>
      </c>
      <c r="V18" s="26" t="str">
        <f t="shared" si="1"/>
        <v/>
      </c>
      <c r="W18" s="32"/>
    </row>
    <row r="19" customHeight="1" spans="1:23">
      <c r="A19" s="23"/>
      <c r="B19" s="24"/>
      <c r="C19" s="24"/>
      <c r="D19" s="24"/>
      <c r="E19" s="24"/>
      <c r="F19" s="25"/>
      <c r="G19" s="25"/>
      <c r="H19" s="26"/>
      <c r="I19" s="26"/>
      <c r="J19" s="26"/>
      <c r="K19" s="26"/>
      <c r="L19" s="26"/>
      <c r="M19" s="26"/>
      <c r="N19" s="26"/>
      <c r="O19" s="26"/>
      <c r="P19" s="26"/>
      <c r="Q19" s="26"/>
      <c r="R19" s="26"/>
      <c r="S19" s="26"/>
      <c r="T19" s="26"/>
      <c r="U19" s="26" t="str">
        <f t="shared" si="0"/>
        <v/>
      </c>
      <c r="V19" s="26" t="str">
        <f t="shared" si="1"/>
        <v/>
      </c>
      <c r="W19" s="32"/>
    </row>
    <row r="20" customHeight="1" spans="1:23">
      <c r="A20" s="23"/>
      <c r="B20" s="24"/>
      <c r="C20" s="24"/>
      <c r="D20" s="24"/>
      <c r="E20" s="24"/>
      <c r="F20" s="25"/>
      <c r="G20" s="25"/>
      <c r="H20" s="26"/>
      <c r="I20" s="26"/>
      <c r="J20" s="26"/>
      <c r="K20" s="26"/>
      <c r="L20" s="26"/>
      <c r="M20" s="26"/>
      <c r="N20" s="26"/>
      <c r="O20" s="26"/>
      <c r="P20" s="26"/>
      <c r="Q20" s="26"/>
      <c r="R20" s="26"/>
      <c r="S20" s="26"/>
      <c r="T20" s="26"/>
      <c r="U20" s="26" t="str">
        <f t="shared" si="0"/>
        <v/>
      </c>
      <c r="V20" s="26" t="str">
        <f t="shared" si="1"/>
        <v/>
      </c>
      <c r="W20" s="32"/>
    </row>
    <row r="21" customHeight="1" spans="1:23">
      <c r="A21" s="23"/>
      <c r="B21" s="24"/>
      <c r="C21" s="24"/>
      <c r="D21" s="24"/>
      <c r="E21" s="24"/>
      <c r="F21" s="25"/>
      <c r="G21" s="25"/>
      <c r="H21" s="26"/>
      <c r="I21" s="26"/>
      <c r="J21" s="26"/>
      <c r="K21" s="26"/>
      <c r="L21" s="26"/>
      <c r="M21" s="26"/>
      <c r="N21" s="26"/>
      <c r="O21" s="26"/>
      <c r="P21" s="26"/>
      <c r="Q21" s="26"/>
      <c r="R21" s="26"/>
      <c r="S21" s="26"/>
      <c r="T21" s="26"/>
      <c r="U21" s="26" t="str">
        <f t="shared" si="0"/>
        <v/>
      </c>
      <c r="V21" s="26" t="str">
        <f t="shared" si="1"/>
        <v/>
      </c>
      <c r="W21" s="32"/>
    </row>
    <row r="22" customHeight="1" spans="1:23">
      <c r="A22" s="23"/>
      <c r="B22" s="24"/>
      <c r="C22" s="24"/>
      <c r="D22" s="24"/>
      <c r="E22" s="24"/>
      <c r="F22" s="25"/>
      <c r="G22" s="25"/>
      <c r="H22" s="26"/>
      <c r="I22" s="26"/>
      <c r="J22" s="26"/>
      <c r="K22" s="26"/>
      <c r="L22" s="26"/>
      <c r="M22" s="26"/>
      <c r="N22" s="26"/>
      <c r="O22" s="26"/>
      <c r="P22" s="26"/>
      <c r="Q22" s="26"/>
      <c r="R22" s="26"/>
      <c r="S22" s="26"/>
      <c r="T22" s="26"/>
      <c r="U22" s="26" t="str">
        <f t="shared" si="0"/>
        <v/>
      </c>
      <c r="V22" s="26" t="str">
        <f t="shared" si="1"/>
        <v/>
      </c>
      <c r="W22" s="32"/>
    </row>
    <row r="23" customHeight="1" spans="1:23">
      <c r="A23" s="23"/>
      <c r="B23" s="24"/>
      <c r="C23" s="24"/>
      <c r="D23" s="24"/>
      <c r="E23" s="24"/>
      <c r="F23" s="25"/>
      <c r="G23" s="25"/>
      <c r="H23" s="26"/>
      <c r="I23" s="26"/>
      <c r="J23" s="26"/>
      <c r="K23" s="26"/>
      <c r="L23" s="26"/>
      <c r="M23" s="26"/>
      <c r="N23" s="26"/>
      <c r="O23" s="26"/>
      <c r="P23" s="26"/>
      <c r="Q23" s="26"/>
      <c r="R23" s="26"/>
      <c r="S23" s="26"/>
      <c r="T23" s="26"/>
      <c r="U23" s="26" t="str">
        <f t="shared" si="0"/>
        <v/>
      </c>
      <c r="V23" s="26" t="str">
        <f t="shared" si="1"/>
        <v/>
      </c>
      <c r="W23" s="32"/>
    </row>
    <row r="24" customHeight="1" spans="1:23">
      <c r="A24" s="23"/>
      <c r="B24" s="24"/>
      <c r="C24" s="24"/>
      <c r="D24" s="24"/>
      <c r="E24" s="24"/>
      <c r="F24" s="25"/>
      <c r="G24" s="25"/>
      <c r="H24" s="26"/>
      <c r="I24" s="26"/>
      <c r="J24" s="26"/>
      <c r="K24" s="26"/>
      <c r="L24" s="26"/>
      <c r="M24" s="26"/>
      <c r="N24" s="26"/>
      <c r="O24" s="26"/>
      <c r="P24" s="26"/>
      <c r="Q24" s="26"/>
      <c r="R24" s="26"/>
      <c r="S24" s="26"/>
      <c r="T24" s="26"/>
      <c r="U24" s="26" t="str">
        <f t="shared" si="0"/>
        <v/>
      </c>
      <c r="V24" s="26" t="str">
        <f t="shared" si="1"/>
        <v/>
      </c>
      <c r="W24" s="32"/>
    </row>
    <row r="25" customHeight="1" spans="1:23">
      <c r="A25" s="23"/>
      <c r="B25" s="24"/>
      <c r="C25" s="24"/>
      <c r="D25" s="24"/>
      <c r="E25" s="24"/>
      <c r="F25" s="25"/>
      <c r="G25" s="25"/>
      <c r="H25" s="26"/>
      <c r="I25" s="26"/>
      <c r="J25" s="26"/>
      <c r="K25" s="26"/>
      <c r="L25" s="26"/>
      <c r="M25" s="26"/>
      <c r="N25" s="26"/>
      <c r="O25" s="26"/>
      <c r="P25" s="26"/>
      <c r="Q25" s="26"/>
      <c r="R25" s="26"/>
      <c r="S25" s="26"/>
      <c r="T25" s="26"/>
      <c r="U25" s="26" t="str">
        <f t="shared" si="0"/>
        <v/>
      </c>
      <c r="V25" s="26" t="str">
        <f t="shared" si="1"/>
        <v/>
      </c>
      <c r="W25" s="32"/>
    </row>
    <row r="26" customHeight="1" spans="1:23">
      <c r="A26" s="23"/>
      <c r="B26" s="24"/>
      <c r="C26" s="24"/>
      <c r="D26" s="24"/>
      <c r="E26" s="24"/>
      <c r="F26" s="25"/>
      <c r="G26" s="25"/>
      <c r="H26" s="26"/>
      <c r="I26" s="26"/>
      <c r="J26" s="26"/>
      <c r="K26" s="26"/>
      <c r="L26" s="26"/>
      <c r="M26" s="26"/>
      <c r="N26" s="26"/>
      <c r="O26" s="26"/>
      <c r="P26" s="26"/>
      <c r="Q26" s="26"/>
      <c r="R26" s="26"/>
      <c r="S26" s="26"/>
      <c r="T26" s="26"/>
      <c r="U26" s="26" t="str">
        <f t="shared" si="0"/>
        <v/>
      </c>
      <c r="V26" s="26"/>
      <c r="W26" s="32"/>
    </row>
    <row r="27" customHeight="1" spans="1:23">
      <c r="A27" s="27" t="s">
        <v>451</v>
      </c>
      <c r="B27" s="45"/>
      <c r="C27" s="45"/>
      <c r="D27" s="45"/>
      <c r="E27" s="45"/>
      <c r="F27" s="25"/>
      <c r="G27" s="25"/>
      <c r="H27" s="26"/>
      <c r="I27" s="26"/>
      <c r="J27" s="26"/>
      <c r="K27" s="26">
        <f>SUM(K7:K26)</f>
        <v>0</v>
      </c>
      <c r="L27" s="26"/>
      <c r="M27" s="26"/>
      <c r="N27" s="26"/>
      <c r="O27" s="26"/>
      <c r="P27" s="26">
        <f>SUM(P7:P26)</f>
        <v>0</v>
      </c>
      <c r="Q27" s="26"/>
      <c r="R27" s="26"/>
      <c r="S27" s="26"/>
      <c r="T27" s="26">
        <f>SUM(T7:T26)</f>
        <v>0</v>
      </c>
      <c r="U27" s="26" t="str">
        <f t="shared" si="0"/>
        <v/>
      </c>
      <c r="V27" s="26" t="str">
        <f t="shared" si="1"/>
        <v/>
      </c>
      <c r="W27" s="32"/>
    </row>
    <row r="28" customHeight="1" spans="1:16">
      <c r="A28" s="29" t="str">
        <f>封面!D11&amp;封面!G11</f>
        <v>填表人：魏延辉</v>
      </c>
      <c r="P28" s="29" t="str">
        <f>"评估人员："&amp;封面!G26</f>
        <v>评估人员：张冰心</v>
      </c>
    </row>
    <row r="29" customHeight="1" spans="1:1">
      <c r="A29" s="29" t="str">
        <f>CONCATENATE(封面!D13,封面!F13,封面!G13,封面!H13,封面!I13,封面!J13,封面!K13)</f>
        <v>填表日期：2021年3月31日</v>
      </c>
    </row>
  </sheetData>
  <mergeCells count="17">
    <mergeCell ref="A2:W2"/>
    <mergeCell ref="A3:W3"/>
    <mergeCell ref="H5:K5"/>
    <mergeCell ref="M5:P5"/>
    <mergeCell ref="Q5:T5"/>
    <mergeCell ref="A27:B27"/>
    <mergeCell ref="A5:A6"/>
    <mergeCell ref="B5:B6"/>
    <mergeCell ref="C5:C6"/>
    <mergeCell ref="D5:D6"/>
    <mergeCell ref="E5:E6"/>
    <mergeCell ref="F5:F6"/>
    <mergeCell ref="G5:G6"/>
    <mergeCell ref="L5:L6"/>
    <mergeCell ref="U5:U6"/>
    <mergeCell ref="V5:V6"/>
    <mergeCell ref="W5:W6"/>
  </mergeCells>
  <hyperlinks>
    <hyperlink ref="A1" location="索引目录!E49" display="返回索引页"/>
    <hyperlink ref="B1" location="在建工程汇总!B7" display="返回"/>
  </hyperlinks>
  <printOptions horizontalCentered="1"/>
  <pageMargins left="0.354166666666667" right="0.354166666666667" top="0.786805555555556" bottom="0.786805555555556" header="1.02986111111111" footer="0.511111111111111"/>
  <pageSetup paperSize="9" scale="79" firstPageNumber="4294963191" fitToHeight="0" orientation="landscape" useFirstPageNumber="1"/>
  <headerFooter alignWithMargins="0">
    <oddHeader>&amp;R&amp;"宋体,常规"&amp;10表&amp;"Times New Roman,常规"4-7-2
&amp;"宋体,常规"共&amp;"Times New Roman,常规"&amp;N&amp;"宋体,常规"页第&amp;"Times New Roman,常规"&amp;P&amp;"宋体,常规"页</oddHeader>
  </headerFooter>
  <legacyDrawing r:id="rId2"/>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9"/>
  <sheetViews>
    <sheetView topLeftCell="A17" workbookViewId="0">
      <selection activeCell="A2" sqref="A2:Q29"/>
    </sheetView>
  </sheetViews>
  <sheetFormatPr defaultColWidth="9" defaultRowHeight="15.75" customHeight="1"/>
  <cols>
    <col min="1" max="1" width="4" style="13" customWidth="1"/>
    <col min="2" max="2" width="14.625" style="13" customWidth="1"/>
    <col min="3" max="3" width="9" style="13"/>
    <col min="4" max="4" width="4.5" style="13" customWidth="1"/>
    <col min="5" max="5" width="10.5" style="13" hidden="1" customWidth="1" outlineLevel="1"/>
    <col min="6" max="6" width="8.25" style="13" hidden="1" customWidth="1" outlineLevel="1"/>
    <col min="7" max="8" width="13.125" style="13" hidden="1" customWidth="1" outlineLevel="1"/>
    <col min="9" max="9" width="11.875" style="13" customWidth="1" collapsed="1"/>
    <col min="10" max="11" width="12.5" style="13" customWidth="1"/>
    <col min="12" max="12" width="11.875" style="13" customWidth="1"/>
    <col min="13" max="15" width="12.5" style="13" customWidth="1"/>
    <col min="16" max="16" width="6.5" style="13" customWidth="1"/>
    <col min="17" max="16384" width="9" style="13"/>
  </cols>
  <sheetData>
    <row r="1" spans="1:17">
      <c r="A1" s="14" t="s">
        <v>284</v>
      </c>
      <c r="B1" s="15" t="s">
        <v>361</v>
      </c>
      <c r="C1" s="16"/>
      <c r="D1" s="16"/>
      <c r="E1" s="16"/>
      <c r="F1" s="16"/>
      <c r="G1" s="16"/>
      <c r="H1" s="16"/>
      <c r="I1" s="16"/>
      <c r="J1" s="16"/>
      <c r="K1" s="16"/>
      <c r="L1" s="16"/>
      <c r="M1" s="16"/>
      <c r="N1" s="16"/>
      <c r="O1" s="16"/>
      <c r="P1" s="16"/>
      <c r="Q1" s="16"/>
    </row>
    <row r="2" s="11" customFormat="1" ht="30" customHeight="1" spans="1:17">
      <c r="A2" s="17" t="s">
        <v>998</v>
      </c>
      <c r="B2" s="18"/>
      <c r="C2" s="18"/>
      <c r="D2" s="18"/>
      <c r="E2" s="18"/>
      <c r="F2" s="18"/>
      <c r="G2" s="18"/>
      <c r="H2" s="18"/>
      <c r="I2" s="18"/>
      <c r="J2" s="18"/>
      <c r="K2" s="18"/>
      <c r="L2" s="18"/>
      <c r="M2" s="18"/>
      <c r="N2" s="18"/>
      <c r="O2" s="18"/>
      <c r="P2" s="18"/>
      <c r="Q2" s="18"/>
    </row>
    <row r="3" ht="14.1" customHeight="1" spans="1:17">
      <c r="A3" s="19" t="str">
        <f>CONCATENATE(封面!D9,封面!F9,封面!G9,封面!H9,封面!I9,封面!J9,封面!K9)</f>
        <v>评估基准日：2021年3月31日</v>
      </c>
      <c r="B3" s="19"/>
      <c r="C3" s="19"/>
      <c r="D3" s="19"/>
      <c r="E3" s="19"/>
      <c r="F3" s="19"/>
      <c r="G3" s="19"/>
      <c r="H3" s="19"/>
      <c r="I3" s="19"/>
      <c r="J3" s="19"/>
      <c r="K3" s="30"/>
      <c r="L3" s="30"/>
      <c r="M3" s="30"/>
      <c r="N3" s="30"/>
      <c r="O3" s="30"/>
      <c r="P3" s="30"/>
      <c r="Q3" s="30"/>
    </row>
    <row r="4" customHeight="1" spans="1:17">
      <c r="A4" s="20" t="str">
        <f>封面!D7&amp;封面!F7</f>
        <v>产权持有人：黑龙江省机场管理集团有限公司漠河机场分公司</v>
      </c>
      <c r="Q4" s="31" t="s">
        <v>286</v>
      </c>
    </row>
    <row r="5" s="12" customFormat="1" customHeight="1" spans="1:17">
      <c r="A5" s="21" t="s">
        <v>351</v>
      </c>
      <c r="B5" s="21" t="s">
        <v>999</v>
      </c>
      <c r="C5" s="21" t="s">
        <v>1000</v>
      </c>
      <c r="D5" s="22" t="s">
        <v>1001</v>
      </c>
      <c r="E5" s="22" t="s">
        <v>364</v>
      </c>
      <c r="F5" s="22"/>
      <c r="G5" s="22"/>
      <c r="H5" s="133" t="s">
        <v>442</v>
      </c>
      <c r="I5" s="135" t="s">
        <v>366</v>
      </c>
      <c r="J5" s="136"/>
      <c r="K5" s="137"/>
      <c r="L5" s="22" t="s">
        <v>545</v>
      </c>
      <c r="M5" s="21" t="s">
        <v>367</v>
      </c>
      <c r="N5" s="23"/>
      <c r="O5" s="22" t="s">
        <v>644</v>
      </c>
      <c r="P5" s="22" t="s">
        <v>1002</v>
      </c>
      <c r="Q5" s="22" t="s">
        <v>450</v>
      </c>
    </row>
    <row r="6" s="12" customFormat="1" customHeight="1" spans="1:17">
      <c r="A6" s="23"/>
      <c r="B6" s="23"/>
      <c r="C6" s="23"/>
      <c r="D6" s="23"/>
      <c r="E6" s="21" t="s">
        <v>543</v>
      </c>
      <c r="F6" s="21" t="s">
        <v>544</v>
      </c>
      <c r="G6" s="21" t="s">
        <v>322</v>
      </c>
      <c r="H6" s="134"/>
      <c r="I6" s="21" t="s">
        <v>543</v>
      </c>
      <c r="J6" s="21" t="s">
        <v>544</v>
      </c>
      <c r="K6" s="21" t="s">
        <v>322</v>
      </c>
      <c r="L6" s="23"/>
      <c r="M6" s="21" t="s">
        <v>544</v>
      </c>
      <c r="N6" s="21" t="s">
        <v>322</v>
      </c>
      <c r="O6" s="23"/>
      <c r="P6" s="23"/>
      <c r="Q6" s="23"/>
    </row>
    <row r="7" customHeight="1" spans="1:17">
      <c r="A7" s="23"/>
      <c r="B7" s="24"/>
      <c r="C7" s="24"/>
      <c r="D7" s="23"/>
      <c r="E7" s="48"/>
      <c r="F7" s="26"/>
      <c r="G7" s="26"/>
      <c r="H7" s="26"/>
      <c r="I7" s="26"/>
      <c r="J7" s="26"/>
      <c r="K7" s="26"/>
      <c r="L7" s="48"/>
      <c r="M7" s="26"/>
      <c r="N7" s="26"/>
      <c r="O7" s="26" t="str">
        <f>IF(K7=0,"",(N7-K7))</f>
        <v/>
      </c>
      <c r="P7" s="26" t="str">
        <f>IF(K7=0,"",(N7-K7)/K7*100)</f>
        <v/>
      </c>
      <c r="Q7" s="32"/>
    </row>
    <row r="8" customHeight="1" spans="1:17">
      <c r="A8" s="23"/>
      <c r="B8" s="24"/>
      <c r="C8" s="24"/>
      <c r="D8" s="23"/>
      <c r="E8" s="48"/>
      <c r="F8" s="26"/>
      <c r="G8" s="26"/>
      <c r="H8" s="26"/>
      <c r="I8" s="26"/>
      <c r="J8" s="26"/>
      <c r="K8" s="26"/>
      <c r="L8" s="48"/>
      <c r="M8" s="26"/>
      <c r="N8" s="26"/>
      <c r="O8" s="26" t="str">
        <f t="shared" ref="O8:O27" si="0">IF(K8=0,"",(N8-K8))</f>
        <v/>
      </c>
      <c r="P8" s="26" t="str">
        <f t="shared" ref="P8:P27" si="1">IF(K8=0,"",(N8-K8)/K8*100)</f>
        <v/>
      </c>
      <c r="Q8" s="32"/>
    </row>
    <row r="9" customHeight="1" spans="1:17">
      <c r="A9" s="23"/>
      <c r="B9" s="24"/>
      <c r="C9" s="24"/>
      <c r="D9" s="23"/>
      <c r="E9" s="48"/>
      <c r="F9" s="26"/>
      <c r="G9" s="26"/>
      <c r="H9" s="26"/>
      <c r="I9" s="26"/>
      <c r="J9" s="26"/>
      <c r="K9" s="26"/>
      <c r="L9" s="48"/>
      <c r="M9" s="26"/>
      <c r="N9" s="26"/>
      <c r="O9" s="26" t="str">
        <f t="shared" si="0"/>
        <v/>
      </c>
      <c r="P9" s="26" t="str">
        <f t="shared" si="1"/>
        <v/>
      </c>
      <c r="Q9" s="32"/>
    </row>
    <row r="10" customHeight="1" spans="1:17">
      <c r="A10" s="23"/>
      <c r="B10" s="24"/>
      <c r="C10" s="24"/>
      <c r="D10" s="23"/>
      <c r="E10" s="48"/>
      <c r="F10" s="26"/>
      <c r="G10" s="26"/>
      <c r="H10" s="26"/>
      <c r="I10" s="26"/>
      <c r="J10" s="26"/>
      <c r="K10" s="26"/>
      <c r="L10" s="48"/>
      <c r="M10" s="26"/>
      <c r="N10" s="26"/>
      <c r="O10" s="26" t="str">
        <f t="shared" si="0"/>
        <v/>
      </c>
      <c r="P10" s="26" t="str">
        <f t="shared" si="1"/>
        <v/>
      </c>
      <c r="Q10" s="32"/>
    </row>
    <row r="11" customHeight="1" spans="1:17">
      <c r="A11" s="23"/>
      <c r="B11" s="24"/>
      <c r="C11" s="24"/>
      <c r="D11" s="23"/>
      <c r="E11" s="48"/>
      <c r="F11" s="26"/>
      <c r="G11" s="26"/>
      <c r="H11" s="26"/>
      <c r="I11" s="26"/>
      <c r="J11" s="26"/>
      <c r="K11" s="26"/>
      <c r="L11" s="48"/>
      <c r="M11" s="26"/>
      <c r="N11" s="26"/>
      <c r="O11" s="26" t="str">
        <f t="shared" si="0"/>
        <v/>
      </c>
      <c r="P11" s="26" t="str">
        <f t="shared" si="1"/>
        <v/>
      </c>
      <c r="Q11" s="32"/>
    </row>
    <row r="12" customHeight="1" spans="1:17">
      <c r="A12" s="23"/>
      <c r="B12" s="24"/>
      <c r="C12" s="24"/>
      <c r="D12" s="23"/>
      <c r="E12" s="48"/>
      <c r="F12" s="26"/>
      <c r="G12" s="26"/>
      <c r="H12" s="26"/>
      <c r="I12" s="26"/>
      <c r="J12" s="26"/>
      <c r="K12" s="26"/>
      <c r="L12" s="48"/>
      <c r="M12" s="26"/>
      <c r="N12" s="26"/>
      <c r="O12" s="26" t="str">
        <f t="shared" si="0"/>
        <v/>
      </c>
      <c r="P12" s="26" t="str">
        <f t="shared" si="1"/>
        <v/>
      </c>
      <c r="Q12" s="32"/>
    </row>
    <row r="13" customHeight="1" spans="1:17">
      <c r="A13" s="23"/>
      <c r="B13" s="24"/>
      <c r="C13" s="24"/>
      <c r="D13" s="23"/>
      <c r="E13" s="48"/>
      <c r="F13" s="26"/>
      <c r="G13" s="26"/>
      <c r="H13" s="26"/>
      <c r="I13" s="26"/>
      <c r="J13" s="26"/>
      <c r="K13" s="26"/>
      <c r="L13" s="48"/>
      <c r="M13" s="26"/>
      <c r="N13" s="26"/>
      <c r="O13" s="26" t="str">
        <f t="shared" si="0"/>
        <v/>
      </c>
      <c r="P13" s="26" t="str">
        <f t="shared" si="1"/>
        <v/>
      </c>
      <c r="Q13" s="32"/>
    </row>
    <row r="14" customHeight="1" spans="1:17">
      <c r="A14" s="23"/>
      <c r="B14" s="24"/>
      <c r="C14" s="24"/>
      <c r="D14" s="23"/>
      <c r="E14" s="48"/>
      <c r="F14" s="26"/>
      <c r="G14" s="26"/>
      <c r="H14" s="26"/>
      <c r="I14" s="26"/>
      <c r="J14" s="26"/>
      <c r="K14" s="26"/>
      <c r="L14" s="48"/>
      <c r="M14" s="26"/>
      <c r="N14" s="26"/>
      <c r="O14" s="26" t="str">
        <f t="shared" si="0"/>
        <v/>
      </c>
      <c r="P14" s="26" t="str">
        <f t="shared" si="1"/>
        <v/>
      </c>
      <c r="Q14" s="32"/>
    </row>
    <row r="15" customHeight="1" spans="1:17">
      <c r="A15" s="23"/>
      <c r="B15" s="24"/>
      <c r="C15" s="24"/>
      <c r="D15" s="23"/>
      <c r="E15" s="48"/>
      <c r="F15" s="26"/>
      <c r="G15" s="26"/>
      <c r="H15" s="26"/>
      <c r="I15" s="26"/>
      <c r="J15" s="26"/>
      <c r="K15" s="26"/>
      <c r="L15" s="48"/>
      <c r="M15" s="26"/>
      <c r="N15" s="26"/>
      <c r="O15" s="26" t="str">
        <f t="shared" si="0"/>
        <v/>
      </c>
      <c r="P15" s="26" t="str">
        <f t="shared" si="1"/>
        <v/>
      </c>
      <c r="Q15" s="32"/>
    </row>
    <row r="16" customHeight="1" spans="1:17">
      <c r="A16" s="23"/>
      <c r="B16" s="24"/>
      <c r="C16" s="24"/>
      <c r="D16" s="23"/>
      <c r="E16" s="48"/>
      <c r="F16" s="26"/>
      <c r="G16" s="26"/>
      <c r="H16" s="26"/>
      <c r="I16" s="26"/>
      <c r="J16" s="26"/>
      <c r="K16" s="26"/>
      <c r="L16" s="48"/>
      <c r="M16" s="26"/>
      <c r="N16" s="26"/>
      <c r="O16" s="26" t="str">
        <f t="shared" si="0"/>
        <v/>
      </c>
      <c r="P16" s="26" t="str">
        <f t="shared" si="1"/>
        <v/>
      </c>
      <c r="Q16" s="32"/>
    </row>
    <row r="17" customHeight="1" spans="1:17">
      <c r="A17" s="23"/>
      <c r="B17" s="24"/>
      <c r="C17" s="24"/>
      <c r="D17" s="23"/>
      <c r="E17" s="48"/>
      <c r="F17" s="26"/>
      <c r="G17" s="26"/>
      <c r="H17" s="26"/>
      <c r="I17" s="26"/>
      <c r="J17" s="26"/>
      <c r="K17" s="26"/>
      <c r="L17" s="48"/>
      <c r="M17" s="26"/>
      <c r="N17" s="26"/>
      <c r="O17" s="26" t="str">
        <f t="shared" si="0"/>
        <v/>
      </c>
      <c r="P17" s="26" t="str">
        <f t="shared" si="1"/>
        <v/>
      </c>
      <c r="Q17" s="32"/>
    </row>
    <row r="18" customHeight="1" spans="1:17">
      <c r="A18" s="23"/>
      <c r="B18" s="24"/>
      <c r="C18" s="24"/>
      <c r="D18" s="23"/>
      <c r="E18" s="48"/>
      <c r="F18" s="26"/>
      <c r="G18" s="26"/>
      <c r="H18" s="26"/>
      <c r="I18" s="26"/>
      <c r="J18" s="26"/>
      <c r="K18" s="26"/>
      <c r="L18" s="48"/>
      <c r="M18" s="26"/>
      <c r="N18" s="26"/>
      <c r="O18" s="26" t="str">
        <f t="shared" si="0"/>
        <v/>
      </c>
      <c r="P18" s="26" t="str">
        <f t="shared" si="1"/>
        <v/>
      </c>
      <c r="Q18" s="32"/>
    </row>
    <row r="19" customHeight="1" spans="1:17">
      <c r="A19" s="23"/>
      <c r="B19" s="24"/>
      <c r="C19" s="24"/>
      <c r="D19" s="23"/>
      <c r="E19" s="48"/>
      <c r="F19" s="26"/>
      <c r="G19" s="26"/>
      <c r="H19" s="26"/>
      <c r="I19" s="26"/>
      <c r="J19" s="26"/>
      <c r="K19" s="26"/>
      <c r="L19" s="48"/>
      <c r="M19" s="26"/>
      <c r="N19" s="26"/>
      <c r="O19" s="26" t="str">
        <f t="shared" si="0"/>
        <v/>
      </c>
      <c r="P19" s="26" t="str">
        <f t="shared" si="1"/>
        <v/>
      </c>
      <c r="Q19" s="32"/>
    </row>
    <row r="20" customHeight="1" spans="1:17">
      <c r="A20" s="23"/>
      <c r="B20" s="24"/>
      <c r="C20" s="24"/>
      <c r="D20" s="23"/>
      <c r="E20" s="48"/>
      <c r="F20" s="26"/>
      <c r="G20" s="26"/>
      <c r="H20" s="26"/>
      <c r="I20" s="26"/>
      <c r="J20" s="26"/>
      <c r="K20" s="26"/>
      <c r="L20" s="48"/>
      <c r="M20" s="26"/>
      <c r="N20" s="26"/>
      <c r="O20" s="26" t="str">
        <f t="shared" si="0"/>
        <v/>
      </c>
      <c r="P20" s="26" t="str">
        <f t="shared" si="1"/>
        <v/>
      </c>
      <c r="Q20" s="32"/>
    </row>
    <row r="21" customHeight="1" spans="1:17">
      <c r="A21" s="23"/>
      <c r="B21" s="24"/>
      <c r="C21" s="24"/>
      <c r="D21" s="23"/>
      <c r="E21" s="48"/>
      <c r="F21" s="26"/>
      <c r="G21" s="26"/>
      <c r="H21" s="26"/>
      <c r="I21" s="26"/>
      <c r="J21" s="26"/>
      <c r="K21" s="26"/>
      <c r="L21" s="48"/>
      <c r="M21" s="26"/>
      <c r="N21" s="26"/>
      <c r="O21" s="26" t="str">
        <f t="shared" si="0"/>
        <v/>
      </c>
      <c r="P21" s="26" t="str">
        <f t="shared" si="1"/>
        <v/>
      </c>
      <c r="Q21" s="32"/>
    </row>
    <row r="22" customHeight="1" spans="1:17">
      <c r="A22" s="23"/>
      <c r="B22" s="24"/>
      <c r="C22" s="24"/>
      <c r="D22" s="23"/>
      <c r="E22" s="48"/>
      <c r="F22" s="26"/>
      <c r="G22" s="26"/>
      <c r="H22" s="26"/>
      <c r="I22" s="26"/>
      <c r="J22" s="26"/>
      <c r="K22" s="26"/>
      <c r="L22" s="48"/>
      <c r="M22" s="26"/>
      <c r="N22" s="26"/>
      <c r="O22" s="26" t="str">
        <f t="shared" si="0"/>
        <v/>
      </c>
      <c r="P22" s="26" t="str">
        <f t="shared" si="1"/>
        <v/>
      </c>
      <c r="Q22" s="32"/>
    </row>
    <row r="23" customHeight="1" spans="1:17">
      <c r="A23" s="23"/>
      <c r="B23" s="24"/>
      <c r="C23" s="24"/>
      <c r="D23" s="23"/>
      <c r="E23" s="48"/>
      <c r="F23" s="26"/>
      <c r="G23" s="26"/>
      <c r="H23" s="26"/>
      <c r="I23" s="26"/>
      <c r="J23" s="26"/>
      <c r="K23" s="26"/>
      <c r="L23" s="48"/>
      <c r="M23" s="26"/>
      <c r="N23" s="26"/>
      <c r="O23" s="26" t="str">
        <f t="shared" si="0"/>
        <v/>
      </c>
      <c r="P23" s="26" t="str">
        <f t="shared" si="1"/>
        <v/>
      </c>
      <c r="Q23" s="32"/>
    </row>
    <row r="24" customHeight="1" spans="1:17">
      <c r="A24" s="23"/>
      <c r="B24" s="24"/>
      <c r="C24" s="24"/>
      <c r="D24" s="23"/>
      <c r="E24" s="48"/>
      <c r="F24" s="26"/>
      <c r="G24" s="26"/>
      <c r="H24" s="26"/>
      <c r="I24" s="26"/>
      <c r="J24" s="26"/>
      <c r="K24" s="26"/>
      <c r="L24" s="48"/>
      <c r="M24" s="26"/>
      <c r="N24" s="26"/>
      <c r="O24" s="26" t="str">
        <f t="shared" si="0"/>
        <v/>
      </c>
      <c r="P24" s="26" t="str">
        <f t="shared" si="1"/>
        <v/>
      </c>
      <c r="Q24" s="32"/>
    </row>
    <row r="25" customHeight="1" spans="1:17">
      <c r="A25" s="27" t="s">
        <v>482</v>
      </c>
      <c r="B25" s="45"/>
      <c r="C25" s="24"/>
      <c r="D25" s="23"/>
      <c r="E25" s="48"/>
      <c r="F25" s="26"/>
      <c r="G25" s="26">
        <f>SUM(G7:G24)</f>
        <v>0</v>
      </c>
      <c r="H25" s="26"/>
      <c r="I25" s="26"/>
      <c r="J25" s="26"/>
      <c r="K25" s="26">
        <f>SUM(K7:K24)</f>
        <v>0</v>
      </c>
      <c r="L25" s="48"/>
      <c r="M25" s="26"/>
      <c r="N25" s="26">
        <f>SUM(N7:N24)</f>
        <v>0</v>
      </c>
      <c r="O25" s="26" t="str">
        <f t="shared" si="0"/>
        <v/>
      </c>
      <c r="P25" s="26" t="str">
        <f t="shared" si="1"/>
        <v/>
      </c>
      <c r="Q25" s="32"/>
    </row>
    <row r="26" customHeight="1" spans="1:17">
      <c r="A26" s="27" t="s">
        <v>1003</v>
      </c>
      <c r="B26" s="28"/>
      <c r="C26" s="24"/>
      <c r="D26" s="23"/>
      <c r="E26" s="48"/>
      <c r="F26" s="26"/>
      <c r="G26" s="26"/>
      <c r="H26" s="26"/>
      <c r="I26" s="26"/>
      <c r="J26" s="26"/>
      <c r="K26" s="26">
        <f>G26</f>
        <v>0</v>
      </c>
      <c r="L26" s="48"/>
      <c r="M26" s="26"/>
      <c r="N26" s="26">
        <v>0</v>
      </c>
      <c r="O26" s="26" t="str">
        <f t="shared" si="0"/>
        <v/>
      </c>
      <c r="P26" s="26" t="str">
        <f t="shared" si="1"/>
        <v/>
      </c>
      <c r="Q26" s="32"/>
    </row>
    <row r="27" customHeight="1" spans="1:17">
      <c r="A27" s="27" t="s">
        <v>621</v>
      </c>
      <c r="B27" s="45"/>
      <c r="C27" s="28"/>
      <c r="D27" s="32"/>
      <c r="E27" s="48"/>
      <c r="F27" s="26"/>
      <c r="G27" s="26">
        <f>G25-G26</f>
        <v>0</v>
      </c>
      <c r="H27" s="26"/>
      <c r="I27" s="26"/>
      <c r="J27" s="26"/>
      <c r="K27" s="26">
        <f>K25-K26</f>
        <v>0</v>
      </c>
      <c r="L27" s="48"/>
      <c r="M27" s="26"/>
      <c r="N27" s="26">
        <f>N25-N26</f>
        <v>0</v>
      </c>
      <c r="O27" s="26" t="str">
        <f t="shared" si="0"/>
        <v/>
      </c>
      <c r="P27" s="26" t="str">
        <f t="shared" si="1"/>
        <v/>
      </c>
      <c r="Q27" s="32"/>
    </row>
    <row r="28" customHeight="1" spans="1:12">
      <c r="A28" s="29" t="str">
        <f>封面!D11&amp;封面!G11</f>
        <v>填表人：魏延辉</v>
      </c>
      <c r="L28" s="120" t="str">
        <f>"评估人员："&amp;封面!G20</f>
        <v>评估人员：</v>
      </c>
    </row>
    <row r="29" customHeight="1" spans="1:1">
      <c r="A29" s="29" t="str">
        <f>CONCATENATE(封面!D13,封面!F13,封面!G13,封面!H13,封面!I13,封面!J13,封面!K13)</f>
        <v>填表日期：2021年3月31日</v>
      </c>
    </row>
  </sheetData>
  <mergeCells count="17">
    <mergeCell ref="A2:Q2"/>
    <mergeCell ref="A3:Q3"/>
    <mergeCell ref="E5:G5"/>
    <mergeCell ref="I5:K5"/>
    <mergeCell ref="M5:N5"/>
    <mergeCell ref="A25:B25"/>
    <mergeCell ref="A26:B26"/>
    <mergeCell ref="A27:B27"/>
    <mergeCell ref="A5:A6"/>
    <mergeCell ref="B5:B6"/>
    <mergeCell ref="C5:C6"/>
    <mergeCell ref="D5:D6"/>
    <mergeCell ref="H5:H6"/>
    <mergeCell ref="L5:L6"/>
    <mergeCell ref="O5:O6"/>
    <mergeCell ref="P5:P6"/>
    <mergeCell ref="Q5:Q6"/>
  </mergeCells>
  <hyperlinks>
    <hyperlink ref="A1" location="索引目录!D44" display="返回索引页"/>
    <hyperlink ref="B1" location="固定资产汇总!B22" display="返回"/>
  </hyperlinks>
  <printOptions horizontalCentered="1"/>
  <pageMargins left="0.354166666666667" right="0.354166666666667" top="0.786805555555556" bottom="0.786805555555556" header="1.06944444444444" footer="0.511111111111111"/>
  <pageSetup paperSize="9" scale="98" firstPageNumber="4294963191" fitToHeight="0" orientation="landscape" useFirstPageNumber="1"/>
  <headerFooter alignWithMargins="0">
    <oddHeader>&amp;R&amp;"宋体,常规"&amp;10表&amp;"Times New Roman,常规"4-8
&amp;"宋体,常规"共&amp;"Times New Roman,常规"&amp;N&amp;"宋体,常规"页第&amp;"Times New Roman,常规"&amp;P&amp;"宋体,常规"页</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
  <sheetViews>
    <sheetView workbookViewId="0">
      <selection activeCell="G9" sqref="G9"/>
    </sheetView>
  </sheetViews>
  <sheetFormatPr defaultColWidth="9" defaultRowHeight="15.75" outlineLevelRow="5" outlineLevelCol="1"/>
  <cols>
    <col min="1" max="1" width="18.25" style="704" customWidth="1"/>
    <col min="2" max="2" width="18.75" style="704" customWidth="1"/>
  </cols>
  <sheetData>
    <row r="1" spans="1:2">
      <c r="A1" s="705" t="s">
        <v>360</v>
      </c>
      <c r="B1" s="705" t="s">
        <v>322</v>
      </c>
    </row>
    <row r="5" spans="1:1">
      <c r="A5" s="706"/>
    </row>
    <row r="6" spans="1:1">
      <c r="A6" s="706"/>
    </row>
  </sheetData>
  <pageMargins left="0.75" right="0.75" top="1" bottom="1" header="0.5" footer="0.5"/>
  <pageSetup paperSize="9" firstPageNumber="4294963191" orientation="portrait" useFirstPageNumber="1" horizontalDpi="1200" verticalDpi="1200"/>
  <headerFooter alignWithMargins="0"/>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9"/>
  <sheetViews>
    <sheetView topLeftCell="A2" workbookViewId="0">
      <selection activeCell="A2" sqref="A2:J29"/>
    </sheetView>
  </sheetViews>
  <sheetFormatPr defaultColWidth="9" defaultRowHeight="15.75" customHeight="1"/>
  <cols>
    <col min="1" max="1" width="8.375" style="13" customWidth="1"/>
    <col min="2" max="2" width="28.625" style="13" customWidth="1"/>
    <col min="3" max="3" width="14.625" style="13" customWidth="1"/>
    <col min="4" max="5" width="17.125" style="13" hidden="1" customWidth="1" outlineLevel="1"/>
    <col min="6" max="6" width="23.25" style="13" customWidth="1" collapsed="1"/>
    <col min="7" max="7" width="23.25" style="13" customWidth="1"/>
    <col min="8" max="8" width="18.625" style="13" customWidth="1"/>
    <col min="9" max="9" width="8.875" style="13" customWidth="1"/>
    <col min="10" max="10" width="13.5" style="13" customWidth="1"/>
    <col min="11" max="16384" width="9" style="13"/>
  </cols>
  <sheetData>
    <row r="1" spans="1:10">
      <c r="A1" s="14" t="s">
        <v>284</v>
      </c>
      <c r="B1" s="15" t="s">
        <v>361</v>
      </c>
      <c r="C1" s="16"/>
      <c r="D1" s="16"/>
      <c r="E1" s="16"/>
      <c r="F1" s="16"/>
      <c r="G1" s="16"/>
      <c r="H1" s="16"/>
      <c r="I1" s="16"/>
      <c r="J1" s="16"/>
    </row>
    <row r="2" s="11" customFormat="1" ht="30" customHeight="1" spans="1:10">
      <c r="A2" s="17" t="s">
        <v>1004</v>
      </c>
      <c r="B2" s="18"/>
      <c r="C2" s="18"/>
      <c r="D2" s="18"/>
      <c r="E2" s="18"/>
      <c r="F2" s="18"/>
      <c r="G2" s="18"/>
      <c r="H2" s="18"/>
      <c r="I2" s="18"/>
      <c r="J2" s="18"/>
    </row>
    <row r="3" ht="14.1" customHeight="1" spans="1:10">
      <c r="A3" s="19" t="str">
        <f>CONCATENATE(封面!D9,封面!F9,封面!G9,封面!H9,封面!I9,封面!J9,封面!K9)</f>
        <v>评估基准日：2021年3月31日</v>
      </c>
      <c r="B3" s="19"/>
      <c r="C3" s="19"/>
      <c r="D3" s="19"/>
      <c r="E3" s="19"/>
      <c r="F3" s="19"/>
      <c r="G3" s="19"/>
      <c r="H3" s="19"/>
      <c r="I3" s="19"/>
      <c r="J3" s="19"/>
    </row>
    <row r="4" customHeight="1" spans="1:10">
      <c r="A4" s="20" t="str">
        <f>封面!D7&amp;封面!F7</f>
        <v>产权持有人：黑龙江省机场管理集团有限公司漠河机场分公司</v>
      </c>
      <c r="J4" s="31" t="s">
        <v>286</v>
      </c>
    </row>
    <row r="5" s="12" customFormat="1" customHeight="1" spans="1:10">
      <c r="A5" s="21" t="s">
        <v>351</v>
      </c>
      <c r="B5" s="21" t="s">
        <v>1005</v>
      </c>
      <c r="C5" s="21" t="s">
        <v>489</v>
      </c>
      <c r="D5" s="22" t="s">
        <v>364</v>
      </c>
      <c r="E5" s="22" t="s">
        <v>442</v>
      </c>
      <c r="F5" s="21" t="s">
        <v>366</v>
      </c>
      <c r="G5" s="21" t="s">
        <v>367</v>
      </c>
      <c r="H5" s="21" t="s">
        <v>644</v>
      </c>
      <c r="I5" s="21" t="s">
        <v>387</v>
      </c>
      <c r="J5" s="21" t="s">
        <v>450</v>
      </c>
    </row>
    <row r="6" customHeight="1" spans="1:10">
      <c r="A6" s="23"/>
      <c r="B6" s="24"/>
      <c r="C6" s="25"/>
      <c r="D6" s="26"/>
      <c r="E6" s="26"/>
      <c r="F6" s="26"/>
      <c r="G6" s="26"/>
      <c r="H6" s="26" t="str">
        <f>IF(F6=0,"",(G6-F6))</f>
        <v/>
      </c>
      <c r="I6" s="26" t="str">
        <f>IF(F6=0,"",(G6-F6)/F6*100)</f>
        <v/>
      </c>
      <c r="J6" s="32"/>
    </row>
    <row r="7" customHeight="1" spans="1:10">
      <c r="A7" s="23"/>
      <c r="B7" s="24"/>
      <c r="C7" s="25"/>
      <c r="D7" s="26"/>
      <c r="E7" s="26"/>
      <c r="F7" s="26"/>
      <c r="G7" s="26"/>
      <c r="H7" s="26" t="str">
        <f t="shared" ref="H7:H27" si="0">IF(F7=0,"",(G7-F7))</f>
        <v/>
      </c>
      <c r="I7" s="26" t="str">
        <f t="shared" ref="I7:I27" si="1">IF(F7=0,"",(G7-F7)/F7*100)</f>
        <v/>
      </c>
      <c r="J7" s="32"/>
    </row>
    <row r="8" customHeight="1" spans="1:10">
      <c r="A8" s="23"/>
      <c r="B8" s="24"/>
      <c r="C8" s="25"/>
      <c r="D8" s="26"/>
      <c r="E8" s="26"/>
      <c r="F8" s="26"/>
      <c r="G8" s="26"/>
      <c r="H8" s="26" t="str">
        <f t="shared" si="0"/>
        <v/>
      </c>
      <c r="I8" s="26" t="str">
        <f t="shared" si="1"/>
        <v/>
      </c>
      <c r="J8" s="32"/>
    </row>
    <row r="9" customHeight="1" spans="1:10">
      <c r="A9" s="23"/>
      <c r="B9" s="24"/>
      <c r="C9" s="25"/>
      <c r="D9" s="26"/>
      <c r="E9" s="26"/>
      <c r="F9" s="26"/>
      <c r="G9" s="26"/>
      <c r="H9" s="26" t="str">
        <f t="shared" si="0"/>
        <v/>
      </c>
      <c r="I9" s="26" t="str">
        <f t="shared" si="1"/>
        <v/>
      </c>
      <c r="J9" s="32"/>
    </row>
    <row r="10" customHeight="1" spans="1:10">
      <c r="A10" s="23"/>
      <c r="B10" s="24"/>
      <c r="C10" s="25"/>
      <c r="D10" s="26"/>
      <c r="E10" s="26"/>
      <c r="F10" s="26"/>
      <c r="G10" s="26"/>
      <c r="H10" s="26" t="str">
        <f t="shared" si="0"/>
        <v/>
      </c>
      <c r="I10" s="26" t="str">
        <f t="shared" si="1"/>
        <v/>
      </c>
      <c r="J10" s="32"/>
    </row>
    <row r="11" customHeight="1" spans="1:10">
      <c r="A11" s="23"/>
      <c r="B11" s="24"/>
      <c r="C11" s="25"/>
      <c r="D11" s="26"/>
      <c r="E11" s="26"/>
      <c r="F11" s="26"/>
      <c r="G11" s="26"/>
      <c r="H11" s="26" t="str">
        <f t="shared" si="0"/>
        <v/>
      </c>
      <c r="I11" s="26" t="str">
        <f t="shared" si="1"/>
        <v/>
      </c>
      <c r="J11" s="32"/>
    </row>
    <row r="12" customHeight="1" spans="1:10">
      <c r="A12" s="23"/>
      <c r="B12" s="24"/>
      <c r="C12" s="25"/>
      <c r="D12" s="26"/>
      <c r="E12" s="26"/>
      <c r="F12" s="26"/>
      <c r="G12" s="26"/>
      <c r="H12" s="26" t="str">
        <f t="shared" si="0"/>
        <v/>
      </c>
      <c r="I12" s="26" t="str">
        <f t="shared" si="1"/>
        <v/>
      </c>
      <c r="J12" s="32"/>
    </row>
    <row r="13" customHeight="1" spans="1:10">
      <c r="A13" s="23"/>
      <c r="B13" s="24"/>
      <c r="C13" s="25"/>
      <c r="D13" s="26"/>
      <c r="E13" s="26"/>
      <c r="F13" s="26"/>
      <c r="G13" s="26"/>
      <c r="H13" s="26" t="str">
        <f t="shared" si="0"/>
        <v/>
      </c>
      <c r="I13" s="26" t="str">
        <f t="shared" si="1"/>
        <v/>
      </c>
      <c r="J13" s="32"/>
    </row>
    <row r="14" customHeight="1" spans="1:10">
      <c r="A14" s="23"/>
      <c r="B14" s="24"/>
      <c r="C14" s="25"/>
      <c r="D14" s="26"/>
      <c r="E14" s="26"/>
      <c r="F14" s="26"/>
      <c r="G14" s="26"/>
      <c r="H14" s="26" t="str">
        <f t="shared" si="0"/>
        <v/>
      </c>
      <c r="I14" s="26" t="str">
        <f t="shared" si="1"/>
        <v/>
      </c>
      <c r="J14" s="32"/>
    </row>
    <row r="15" customHeight="1" spans="1:10">
      <c r="A15" s="23"/>
      <c r="B15" s="24"/>
      <c r="C15" s="25"/>
      <c r="D15" s="26"/>
      <c r="E15" s="26"/>
      <c r="F15" s="26"/>
      <c r="G15" s="26"/>
      <c r="H15" s="26" t="str">
        <f t="shared" si="0"/>
        <v/>
      </c>
      <c r="I15" s="26" t="str">
        <f t="shared" si="1"/>
        <v/>
      </c>
      <c r="J15" s="32"/>
    </row>
    <row r="16" customHeight="1" spans="1:10">
      <c r="A16" s="23"/>
      <c r="B16" s="24"/>
      <c r="C16" s="25"/>
      <c r="D16" s="26"/>
      <c r="E16" s="26"/>
      <c r="F16" s="26"/>
      <c r="G16" s="26"/>
      <c r="H16" s="26" t="str">
        <f t="shared" si="0"/>
        <v/>
      </c>
      <c r="I16" s="26" t="str">
        <f t="shared" si="1"/>
        <v/>
      </c>
      <c r="J16" s="32"/>
    </row>
    <row r="17" customHeight="1" spans="1:10">
      <c r="A17" s="23"/>
      <c r="B17" s="24"/>
      <c r="C17" s="25"/>
      <c r="D17" s="26"/>
      <c r="E17" s="26"/>
      <c r="F17" s="26"/>
      <c r="G17" s="26"/>
      <c r="H17" s="26" t="str">
        <f t="shared" si="0"/>
        <v/>
      </c>
      <c r="I17" s="26" t="str">
        <f t="shared" si="1"/>
        <v/>
      </c>
      <c r="J17" s="32"/>
    </row>
    <row r="18" customHeight="1" spans="1:10">
      <c r="A18" s="23"/>
      <c r="B18" s="24"/>
      <c r="C18" s="25"/>
      <c r="D18" s="26"/>
      <c r="E18" s="26"/>
      <c r="F18" s="26"/>
      <c r="G18" s="26"/>
      <c r="H18" s="26" t="str">
        <f t="shared" si="0"/>
        <v/>
      </c>
      <c r="I18" s="26" t="str">
        <f t="shared" si="1"/>
        <v/>
      </c>
      <c r="J18" s="32"/>
    </row>
    <row r="19" customHeight="1" spans="1:10">
      <c r="A19" s="23"/>
      <c r="B19" s="24"/>
      <c r="C19" s="25"/>
      <c r="D19" s="26"/>
      <c r="E19" s="26"/>
      <c r="F19" s="26"/>
      <c r="G19" s="26"/>
      <c r="H19" s="26" t="str">
        <f t="shared" si="0"/>
        <v/>
      </c>
      <c r="I19" s="26" t="str">
        <f t="shared" si="1"/>
        <v/>
      </c>
      <c r="J19" s="32"/>
    </row>
    <row r="20" customHeight="1" spans="1:10">
      <c r="A20" s="23"/>
      <c r="B20" s="24"/>
      <c r="C20" s="25"/>
      <c r="D20" s="26"/>
      <c r="E20" s="26"/>
      <c r="F20" s="26"/>
      <c r="G20" s="26"/>
      <c r="H20" s="26" t="str">
        <f t="shared" si="0"/>
        <v/>
      </c>
      <c r="I20" s="26" t="str">
        <f t="shared" si="1"/>
        <v/>
      </c>
      <c r="J20" s="32"/>
    </row>
    <row r="21" customHeight="1" spans="1:10">
      <c r="A21" s="23"/>
      <c r="B21" s="24"/>
      <c r="C21" s="25"/>
      <c r="D21" s="26"/>
      <c r="E21" s="26"/>
      <c r="F21" s="26"/>
      <c r="G21" s="26"/>
      <c r="H21" s="26" t="str">
        <f t="shared" si="0"/>
        <v/>
      </c>
      <c r="I21" s="26" t="str">
        <f t="shared" si="1"/>
        <v/>
      </c>
      <c r="J21" s="32"/>
    </row>
    <row r="22" customHeight="1" spans="1:10">
      <c r="A22" s="23"/>
      <c r="B22" s="24"/>
      <c r="C22" s="25"/>
      <c r="D22" s="26"/>
      <c r="E22" s="26"/>
      <c r="F22" s="26"/>
      <c r="G22" s="26"/>
      <c r="H22" s="26" t="str">
        <f t="shared" si="0"/>
        <v/>
      </c>
      <c r="I22" s="26" t="str">
        <f t="shared" si="1"/>
        <v/>
      </c>
      <c r="J22" s="32"/>
    </row>
    <row r="23" customHeight="1" spans="1:10">
      <c r="A23" s="23"/>
      <c r="B23" s="24"/>
      <c r="C23" s="25"/>
      <c r="D23" s="26"/>
      <c r="E23" s="26"/>
      <c r="F23" s="26"/>
      <c r="G23" s="26"/>
      <c r="H23" s="26" t="str">
        <f t="shared" si="0"/>
        <v/>
      </c>
      <c r="I23" s="26" t="str">
        <f t="shared" si="1"/>
        <v/>
      </c>
      <c r="J23" s="32"/>
    </row>
    <row r="24" customHeight="1" spans="1:10">
      <c r="A24" s="23"/>
      <c r="B24" s="24"/>
      <c r="C24" s="25"/>
      <c r="D24" s="26"/>
      <c r="E24" s="26"/>
      <c r="F24" s="26"/>
      <c r="G24" s="26"/>
      <c r="H24" s="26" t="str">
        <f t="shared" si="0"/>
        <v/>
      </c>
      <c r="I24" s="26" t="str">
        <f t="shared" si="1"/>
        <v/>
      </c>
      <c r="J24" s="32"/>
    </row>
    <row r="25" customHeight="1" spans="1:10">
      <c r="A25" s="23"/>
      <c r="B25" s="24"/>
      <c r="C25" s="25"/>
      <c r="D25" s="26"/>
      <c r="E25" s="26"/>
      <c r="F25" s="26"/>
      <c r="G25" s="26"/>
      <c r="H25" s="26" t="str">
        <f t="shared" si="0"/>
        <v/>
      </c>
      <c r="I25" s="26" t="str">
        <f t="shared" si="1"/>
        <v/>
      </c>
      <c r="J25" s="32"/>
    </row>
    <row r="26" customHeight="1" spans="1:10">
      <c r="A26" s="23"/>
      <c r="B26" s="24"/>
      <c r="C26" s="25"/>
      <c r="D26" s="26"/>
      <c r="E26" s="26"/>
      <c r="F26" s="26"/>
      <c r="G26" s="26"/>
      <c r="H26" s="26" t="str">
        <f t="shared" si="0"/>
        <v/>
      </c>
      <c r="I26" s="26" t="str">
        <f t="shared" si="1"/>
        <v/>
      </c>
      <c r="J26" s="32"/>
    </row>
    <row r="27" customHeight="1" spans="1:10">
      <c r="A27" s="27" t="s">
        <v>451</v>
      </c>
      <c r="B27" s="45"/>
      <c r="C27" s="25"/>
      <c r="D27" s="26">
        <f>SUM(D6:D26)</f>
        <v>0</v>
      </c>
      <c r="E27" s="26"/>
      <c r="F27" s="26">
        <f>SUM(F6:F26)</f>
        <v>0</v>
      </c>
      <c r="G27" s="26">
        <f>SUM(G6:G26)</f>
        <v>0</v>
      </c>
      <c r="H27" s="26" t="str">
        <f t="shared" si="0"/>
        <v/>
      </c>
      <c r="I27" s="26" t="str">
        <f t="shared" si="1"/>
        <v/>
      </c>
      <c r="J27" s="32"/>
    </row>
    <row r="28" customHeight="1" spans="1:8">
      <c r="A28" s="29" t="str">
        <f>封面!D11&amp;封面!G11</f>
        <v>填表人：魏延辉</v>
      </c>
      <c r="G28" s="120" t="str">
        <f>"评估人员："&amp;封面!G20</f>
        <v>评估人员：</v>
      </c>
      <c r="H28" s="120"/>
    </row>
    <row r="29" customHeight="1" spans="1:1">
      <c r="A29" s="29" t="str">
        <f>CONCATENATE(封面!D13,封面!F13,封面!G13,封面!H13,封面!I13,封面!J13,封面!K13)</f>
        <v>填表日期：2021年3月31日</v>
      </c>
    </row>
  </sheetData>
  <mergeCells count="3">
    <mergeCell ref="A2:J2"/>
    <mergeCell ref="A3:J3"/>
    <mergeCell ref="A27:B27"/>
  </mergeCells>
  <hyperlinks>
    <hyperlink ref="A1" location="索引目录!D45" display="返回索引页"/>
    <hyperlink ref="B1" location="固定资产汇总!B24" display="返回"/>
  </hyperlinks>
  <printOptions horizontalCentered="1"/>
  <pageMargins left="0.354166666666667" right="0.354166666666667" top="0.786805555555556" bottom="0.786805555555556" header="0.959722222222222" footer="0.511111111111111"/>
  <pageSetup paperSize="9" scale="94" firstPageNumber="4294963191" fitToHeight="0" orientation="landscape" useFirstPageNumber="1"/>
  <headerFooter alignWithMargins="0">
    <oddHeader>&amp;R&amp;"宋体,常规"&amp;10表&amp;"Times New Roman,常规"4-9
&amp;"宋体,常规"共&amp;"Times New Roman,常规"&amp;N&amp;"宋体,常规"页第&amp;"Times New Roman,常规"&amp;P&amp;"宋体,常规"页</oddHeader>
  </headerFooter>
  <legacyDrawing r:id="rId2"/>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pageSetUpPr fitToPage="1"/>
  </sheetPr>
  <dimension ref="A1:R29"/>
  <sheetViews>
    <sheetView topLeftCell="A7" workbookViewId="0">
      <selection activeCell="A27" sqref="A27:C27"/>
    </sheetView>
  </sheetViews>
  <sheetFormatPr defaultColWidth="9" defaultRowHeight="15.75" customHeight="1"/>
  <cols>
    <col min="1" max="1" width="4.375" style="13" customWidth="1"/>
    <col min="2" max="2" width="9.875" style="13" customWidth="1"/>
    <col min="3" max="3" width="11.25" style="13" customWidth="1"/>
    <col min="4" max="4" width="8" style="13" hidden="1" customWidth="1" outlineLevel="1"/>
    <col min="5" max="5" width="7.75" style="13" customWidth="1" collapsed="1"/>
    <col min="6" max="6" width="5.375" style="13" customWidth="1"/>
    <col min="7" max="7" width="7.5" style="13" customWidth="1"/>
    <col min="8" max="11" width="11" style="13" hidden="1" customWidth="1" outlineLevel="1"/>
    <col min="12" max="12" width="13.875" style="13" customWidth="1" collapsed="1"/>
    <col min="13" max="14" width="13.875" style="13" customWidth="1"/>
    <col min="15" max="15" width="7" style="13" customWidth="1"/>
    <col min="16" max="16" width="13.75" style="13" customWidth="1"/>
    <col min="17" max="17" width="5.75" style="13" customWidth="1"/>
    <col min="18" max="18" width="7.125" style="13" customWidth="1"/>
    <col min="19" max="16384" width="9" style="13"/>
  </cols>
  <sheetData>
    <row r="1" spans="1:18">
      <c r="A1" s="14" t="s">
        <v>284</v>
      </c>
      <c r="B1" s="15" t="s">
        <v>361</v>
      </c>
      <c r="C1" s="16"/>
      <c r="D1" s="16"/>
      <c r="E1" s="16"/>
      <c r="F1" s="16"/>
      <c r="G1" s="16"/>
      <c r="H1" s="16"/>
      <c r="I1" s="16"/>
      <c r="J1" s="16"/>
      <c r="K1" s="16"/>
      <c r="L1" s="16"/>
      <c r="M1" s="16"/>
      <c r="N1" s="16"/>
      <c r="O1" s="16"/>
      <c r="P1" s="16"/>
      <c r="Q1" s="16"/>
      <c r="R1" s="16"/>
    </row>
    <row r="2" s="11" customFormat="1" ht="30" customHeight="1" spans="1:18">
      <c r="A2" s="17" t="s">
        <v>1006</v>
      </c>
      <c r="B2" s="18"/>
      <c r="C2" s="18"/>
      <c r="D2" s="18"/>
      <c r="E2" s="18"/>
      <c r="F2" s="18"/>
      <c r="G2" s="18"/>
      <c r="H2" s="18"/>
      <c r="I2" s="18"/>
      <c r="J2" s="18"/>
      <c r="K2" s="18"/>
      <c r="L2" s="18"/>
      <c r="M2" s="18"/>
      <c r="N2" s="18"/>
      <c r="O2" s="18"/>
      <c r="P2" s="18"/>
      <c r="Q2" s="18"/>
      <c r="R2" s="18"/>
    </row>
    <row r="3" ht="14.1" customHeight="1" spans="1:18">
      <c r="A3" s="19" t="str">
        <f>CONCATENATE(封面!D9,封面!F9,封面!G9,封面!H9,封面!I9,封面!J9,封面!K9)</f>
        <v>评估基准日：2021年3月31日</v>
      </c>
      <c r="B3" s="19"/>
      <c r="C3" s="19"/>
      <c r="D3" s="19"/>
      <c r="E3" s="19"/>
      <c r="F3" s="19"/>
      <c r="G3" s="30"/>
      <c r="H3" s="30"/>
      <c r="I3" s="30"/>
      <c r="J3" s="30"/>
      <c r="K3" s="30"/>
      <c r="L3" s="30"/>
      <c r="M3" s="30"/>
      <c r="N3" s="30"/>
      <c r="O3" s="30"/>
      <c r="P3" s="30"/>
      <c r="Q3" s="30"/>
      <c r="R3" s="30"/>
    </row>
    <row r="4" customHeight="1" spans="1:18">
      <c r="A4" s="20" t="str">
        <f>封面!D7&amp;封面!F7</f>
        <v>产权持有人：黑龙江省机场管理集团有限公司漠河机场分公司</v>
      </c>
      <c r="R4" s="31" t="s">
        <v>286</v>
      </c>
    </row>
    <row r="5" s="12" customFormat="1" customHeight="1" spans="1:18">
      <c r="A5" s="21" t="s">
        <v>351</v>
      </c>
      <c r="B5" s="21" t="s">
        <v>1007</v>
      </c>
      <c r="C5" s="22" t="s">
        <v>1008</v>
      </c>
      <c r="D5" s="125" t="s">
        <v>670</v>
      </c>
      <c r="E5" s="22" t="s">
        <v>542</v>
      </c>
      <c r="F5" s="22" t="s">
        <v>543</v>
      </c>
      <c r="G5" s="22" t="s">
        <v>959</v>
      </c>
      <c r="H5" s="129" t="s">
        <v>364</v>
      </c>
      <c r="I5" s="130"/>
      <c r="J5" s="131" t="s">
        <v>442</v>
      </c>
      <c r="K5" s="132"/>
      <c r="L5" s="21" t="s">
        <v>366</v>
      </c>
      <c r="M5" s="23"/>
      <c r="N5" s="21" t="s">
        <v>367</v>
      </c>
      <c r="O5" s="23"/>
      <c r="P5" s="23"/>
      <c r="Q5" s="22" t="s">
        <v>387</v>
      </c>
      <c r="R5" s="22" t="s">
        <v>450</v>
      </c>
    </row>
    <row r="6" s="12" customFormat="1" customHeight="1" spans="1:18">
      <c r="A6" s="23"/>
      <c r="B6" s="23"/>
      <c r="C6" s="23"/>
      <c r="D6" s="126"/>
      <c r="E6" s="23"/>
      <c r="F6" s="23"/>
      <c r="G6" s="23"/>
      <c r="H6" s="21" t="s">
        <v>637</v>
      </c>
      <c r="I6" s="21" t="s">
        <v>638</v>
      </c>
      <c r="J6" s="21" t="s">
        <v>637</v>
      </c>
      <c r="K6" s="21" t="s">
        <v>638</v>
      </c>
      <c r="L6" s="21" t="s">
        <v>637</v>
      </c>
      <c r="M6" s="21" t="s">
        <v>638</v>
      </c>
      <c r="N6" s="21" t="s">
        <v>637</v>
      </c>
      <c r="O6" s="21" t="s">
        <v>570</v>
      </c>
      <c r="P6" s="21" t="s">
        <v>638</v>
      </c>
      <c r="Q6" s="23"/>
      <c r="R6" s="23"/>
    </row>
    <row r="7" customHeight="1" spans="1:18">
      <c r="A7" s="23"/>
      <c r="B7" s="24"/>
      <c r="C7" s="24"/>
      <c r="D7" s="127"/>
      <c r="E7" s="23"/>
      <c r="F7" s="23"/>
      <c r="G7" s="25"/>
      <c r="H7" s="26"/>
      <c r="I7" s="26"/>
      <c r="J7" s="26"/>
      <c r="K7" s="26"/>
      <c r="L7" s="26"/>
      <c r="M7" s="26"/>
      <c r="N7" s="26"/>
      <c r="O7" s="95"/>
      <c r="P7" s="26">
        <f t="shared" ref="P7:P24" si="0">ROUND(N7*O7/100,0)</f>
        <v>0</v>
      </c>
      <c r="Q7" s="26" t="str">
        <f>IF(M7=0,"",(P7-M7)/M7*100)</f>
        <v/>
      </c>
      <c r="R7" s="32"/>
    </row>
    <row r="8" customHeight="1" spans="1:18">
      <c r="A8" s="23"/>
      <c r="B8" s="24"/>
      <c r="C8" s="24"/>
      <c r="D8" s="127"/>
      <c r="E8" s="23"/>
      <c r="F8" s="23"/>
      <c r="G8" s="25"/>
      <c r="H8" s="26"/>
      <c r="I8" s="26"/>
      <c r="J8" s="26"/>
      <c r="K8" s="26"/>
      <c r="L8" s="26"/>
      <c r="M8" s="26"/>
      <c r="N8" s="26"/>
      <c r="O8" s="95"/>
      <c r="P8" s="26">
        <f t="shared" si="0"/>
        <v>0</v>
      </c>
      <c r="Q8" s="26" t="str">
        <f>IF(M8=0,"",(P8-M8)/M8*100)</f>
        <v/>
      </c>
      <c r="R8" s="32"/>
    </row>
    <row r="9" customHeight="1" spans="1:18">
      <c r="A9" s="23"/>
      <c r="B9" s="24"/>
      <c r="C9" s="24"/>
      <c r="D9" s="127"/>
      <c r="E9" s="23"/>
      <c r="F9" s="23"/>
      <c r="G9" s="25"/>
      <c r="H9" s="26"/>
      <c r="I9" s="26"/>
      <c r="J9" s="26"/>
      <c r="K9" s="26"/>
      <c r="L9" s="26"/>
      <c r="M9" s="26"/>
      <c r="N9" s="26"/>
      <c r="O9" s="95"/>
      <c r="P9" s="26">
        <f t="shared" si="0"/>
        <v>0</v>
      </c>
      <c r="Q9" s="26" t="str">
        <f t="shared" ref="Q9:Q27" si="1">IF(M9=0,"",(P9-M9)/M9*100)</f>
        <v/>
      </c>
      <c r="R9" s="32"/>
    </row>
    <row r="10" customHeight="1" spans="1:18">
      <c r="A10" s="23"/>
      <c r="B10" s="24"/>
      <c r="C10" s="24"/>
      <c r="D10" s="127"/>
      <c r="E10" s="23"/>
      <c r="F10" s="23"/>
      <c r="G10" s="25"/>
      <c r="H10" s="26"/>
      <c r="I10" s="26"/>
      <c r="J10" s="26"/>
      <c r="K10" s="26"/>
      <c r="L10" s="26"/>
      <c r="M10" s="26"/>
      <c r="N10" s="26"/>
      <c r="O10" s="95"/>
      <c r="P10" s="26">
        <f t="shared" si="0"/>
        <v>0</v>
      </c>
      <c r="Q10" s="26" t="str">
        <f t="shared" si="1"/>
        <v/>
      </c>
      <c r="R10" s="32"/>
    </row>
    <row r="11" customHeight="1" spans="1:18">
      <c r="A11" s="23"/>
      <c r="B11" s="24"/>
      <c r="C11" s="24"/>
      <c r="D11" s="127"/>
      <c r="E11" s="23"/>
      <c r="F11" s="23"/>
      <c r="G11" s="25"/>
      <c r="H11" s="26"/>
      <c r="I11" s="26"/>
      <c r="J11" s="26"/>
      <c r="K11" s="26"/>
      <c r="L11" s="26"/>
      <c r="M11" s="26"/>
      <c r="N11" s="26"/>
      <c r="O11" s="95"/>
      <c r="P11" s="26">
        <f t="shared" si="0"/>
        <v>0</v>
      </c>
      <c r="Q11" s="26" t="str">
        <f t="shared" si="1"/>
        <v/>
      </c>
      <c r="R11" s="32"/>
    </row>
    <row r="12" customHeight="1" spans="1:18">
      <c r="A12" s="23"/>
      <c r="B12" s="24"/>
      <c r="C12" s="24"/>
      <c r="D12" s="127"/>
      <c r="E12" s="23"/>
      <c r="F12" s="23"/>
      <c r="G12" s="25"/>
      <c r="H12" s="26"/>
      <c r="I12" s="26"/>
      <c r="J12" s="26"/>
      <c r="K12" s="26"/>
      <c r="L12" s="26"/>
      <c r="M12" s="26"/>
      <c r="N12" s="26"/>
      <c r="O12" s="95"/>
      <c r="P12" s="26">
        <f t="shared" si="0"/>
        <v>0</v>
      </c>
      <c r="Q12" s="26" t="str">
        <f t="shared" si="1"/>
        <v/>
      </c>
      <c r="R12" s="32"/>
    </row>
    <row r="13" customHeight="1" spans="1:18">
      <c r="A13" s="23"/>
      <c r="B13" s="24"/>
      <c r="C13" s="24"/>
      <c r="D13" s="127"/>
      <c r="E13" s="23"/>
      <c r="F13" s="23"/>
      <c r="G13" s="25"/>
      <c r="H13" s="26"/>
      <c r="I13" s="26"/>
      <c r="J13" s="26"/>
      <c r="K13" s="26"/>
      <c r="L13" s="26"/>
      <c r="M13" s="26"/>
      <c r="N13" s="26"/>
      <c r="O13" s="95"/>
      <c r="P13" s="26">
        <f t="shared" si="0"/>
        <v>0</v>
      </c>
      <c r="Q13" s="26" t="str">
        <f t="shared" si="1"/>
        <v/>
      </c>
      <c r="R13" s="32"/>
    </row>
    <row r="14" customHeight="1" spans="1:18">
      <c r="A14" s="23"/>
      <c r="B14" s="24"/>
      <c r="C14" s="24"/>
      <c r="D14" s="127"/>
      <c r="E14" s="23"/>
      <c r="F14" s="23"/>
      <c r="G14" s="25"/>
      <c r="H14" s="26"/>
      <c r="I14" s="26"/>
      <c r="J14" s="26"/>
      <c r="K14" s="26"/>
      <c r="L14" s="26"/>
      <c r="M14" s="26"/>
      <c r="N14" s="26"/>
      <c r="O14" s="95"/>
      <c r="P14" s="26">
        <f t="shared" si="0"/>
        <v>0</v>
      </c>
      <c r="Q14" s="26" t="str">
        <f t="shared" si="1"/>
        <v/>
      </c>
      <c r="R14" s="32"/>
    </row>
    <row r="15" customHeight="1" spans="1:18">
      <c r="A15" s="23"/>
      <c r="B15" s="24"/>
      <c r="C15" s="24"/>
      <c r="D15" s="127"/>
      <c r="E15" s="23"/>
      <c r="F15" s="23"/>
      <c r="G15" s="25"/>
      <c r="H15" s="26"/>
      <c r="I15" s="26"/>
      <c r="J15" s="26"/>
      <c r="K15" s="26"/>
      <c r="L15" s="26"/>
      <c r="M15" s="26"/>
      <c r="N15" s="26"/>
      <c r="O15" s="95"/>
      <c r="P15" s="26">
        <f t="shared" si="0"/>
        <v>0</v>
      </c>
      <c r="Q15" s="26" t="str">
        <f t="shared" si="1"/>
        <v/>
      </c>
      <c r="R15" s="32"/>
    </row>
    <row r="16" customHeight="1" spans="1:18">
      <c r="A16" s="23"/>
      <c r="B16" s="24"/>
      <c r="C16" s="24"/>
      <c r="D16" s="127"/>
      <c r="E16" s="23"/>
      <c r="F16" s="23"/>
      <c r="G16" s="25"/>
      <c r="H16" s="26"/>
      <c r="I16" s="26"/>
      <c r="J16" s="26"/>
      <c r="K16" s="26"/>
      <c r="L16" s="26"/>
      <c r="M16" s="26"/>
      <c r="N16" s="26"/>
      <c r="O16" s="95"/>
      <c r="P16" s="26">
        <f t="shared" si="0"/>
        <v>0</v>
      </c>
      <c r="Q16" s="26" t="str">
        <f t="shared" si="1"/>
        <v/>
      </c>
      <c r="R16" s="32"/>
    </row>
    <row r="17" customHeight="1" spans="1:18">
      <c r="A17" s="23"/>
      <c r="B17" s="24"/>
      <c r="C17" s="24"/>
      <c r="D17" s="127"/>
      <c r="E17" s="23"/>
      <c r="F17" s="23"/>
      <c r="G17" s="25"/>
      <c r="H17" s="26"/>
      <c r="I17" s="26"/>
      <c r="J17" s="26"/>
      <c r="K17" s="26"/>
      <c r="L17" s="26"/>
      <c r="M17" s="26"/>
      <c r="N17" s="26"/>
      <c r="O17" s="95"/>
      <c r="P17" s="26">
        <f t="shared" si="0"/>
        <v>0</v>
      </c>
      <c r="Q17" s="26" t="str">
        <f t="shared" si="1"/>
        <v/>
      </c>
      <c r="R17" s="32"/>
    </row>
    <row r="18" customHeight="1" spans="1:18">
      <c r="A18" s="23"/>
      <c r="B18" s="24"/>
      <c r="C18" s="24"/>
      <c r="D18" s="127"/>
      <c r="E18" s="23"/>
      <c r="F18" s="23"/>
      <c r="G18" s="25"/>
      <c r="H18" s="26"/>
      <c r="I18" s="26"/>
      <c r="J18" s="26"/>
      <c r="K18" s="26"/>
      <c r="L18" s="26"/>
      <c r="M18" s="26"/>
      <c r="N18" s="26"/>
      <c r="O18" s="95"/>
      <c r="P18" s="26">
        <f t="shared" si="0"/>
        <v>0</v>
      </c>
      <c r="Q18" s="26" t="str">
        <f t="shared" si="1"/>
        <v/>
      </c>
      <c r="R18" s="32"/>
    </row>
    <row r="19" customHeight="1" spans="1:18">
      <c r="A19" s="23"/>
      <c r="B19" s="24"/>
      <c r="C19" s="24"/>
      <c r="D19" s="127"/>
      <c r="E19" s="23"/>
      <c r="F19" s="23"/>
      <c r="G19" s="25"/>
      <c r="H19" s="26"/>
      <c r="I19" s="26"/>
      <c r="J19" s="26"/>
      <c r="K19" s="26"/>
      <c r="L19" s="26"/>
      <c r="M19" s="26"/>
      <c r="N19" s="26"/>
      <c r="O19" s="95"/>
      <c r="P19" s="26">
        <f t="shared" si="0"/>
        <v>0</v>
      </c>
      <c r="Q19" s="26" t="str">
        <f t="shared" si="1"/>
        <v/>
      </c>
      <c r="R19" s="32"/>
    </row>
    <row r="20" customHeight="1" spans="1:18">
      <c r="A20" s="23"/>
      <c r="B20" s="24"/>
      <c r="C20" s="24"/>
      <c r="D20" s="127"/>
      <c r="E20" s="23"/>
      <c r="F20" s="23"/>
      <c r="G20" s="25"/>
      <c r="H20" s="26"/>
      <c r="I20" s="26"/>
      <c r="J20" s="26"/>
      <c r="K20" s="26"/>
      <c r="L20" s="26"/>
      <c r="M20" s="26"/>
      <c r="N20" s="26"/>
      <c r="O20" s="95"/>
      <c r="P20" s="26">
        <f t="shared" si="0"/>
        <v>0</v>
      </c>
      <c r="Q20" s="26" t="str">
        <f t="shared" si="1"/>
        <v/>
      </c>
      <c r="R20" s="32"/>
    </row>
    <row r="21" customHeight="1" spans="1:18">
      <c r="A21" s="23"/>
      <c r="B21" s="24"/>
      <c r="C21" s="24"/>
      <c r="D21" s="127"/>
      <c r="E21" s="23"/>
      <c r="F21" s="23"/>
      <c r="G21" s="25"/>
      <c r="H21" s="26"/>
      <c r="I21" s="26"/>
      <c r="J21" s="26"/>
      <c r="K21" s="26"/>
      <c r="L21" s="26"/>
      <c r="M21" s="26"/>
      <c r="N21" s="26"/>
      <c r="O21" s="95"/>
      <c r="P21" s="26">
        <f t="shared" si="0"/>
        <v>0</v>
      </c>
      <c r="Q21" s="26" t="str">
        <f t="shared" si="1"/>
        <v/>
      </c>
      <c r="R21" s="32"/>
    </row>
    <row r="22" customHeight="1" spans="1:18">
      <c r="A22" s="23"/>
      <c r="B22" s="24"/>
      <c r="C22" s="24"/>
      <c r="D22" s="127"/>
      <c r="E22" s="23"/>
      <c r="F22" s="23"/>
      <c r="G22" s="25"/>
      <c r="H22" s="26"/>
      <c r="I22" s="26"/>
      <c r="J22" s="26"/>
      <c r="K22" s="26"/>
      <c r="L22" s="26"/>
      <c r="M22" s="26"/>
      <c r="N22" s="26"/>
      <c r="O22" s="95"/>
      <c r="P22" s="26">
        <f t="shared" si="0"/>
        <v>0</v>
      </c>
      <c r="Q22" s="26" t="str">
        <f t="shared" si="1"/>
        <v/>
      </c>
      <c r="R22" s="32"/>
    </row>
    <row r="23" customHeight="1" spans="1:18">
      <c r="A23" s="23"/>
      <c r="B23" s="24"/>
      <c r="C23" s="24"/>
      <c r="D23" s="127"/>
      <c r="E23" s="23"/>
      <c r="F23" s="23"/>
      <c r="G23" s="25"/>
      <c r="H23" s="26"/>
      <c r="I23" s="26"/>
      <c r="J23" s="26"/>
      <c r="K23" s="26"/>
      <c r="L23" s="26"/>
      <c r="M23" s="26"/>
      <c r="N23" s="26"/>
      <c r="O23" s="95"/>
      <c r="P23" s="26">
        <f t="shared" si="0"/>
        <v>0</v>
      </c>
      <c r="Q23" s="26" t="str">
        <f t="shared" si="1"/>
        <v/>
      </c>
      <c r="R23" s="32"/>
    </row>
    <row r="24" customHeight="1" spans="1:18">
      <c r="A24" s="23"/>
      <c r="B24" s="24"/>
      <c r="C24" s="24"/>
      <c r="D24" s="127"/>
      <c r="E24" s="23"/>
      <c r="F24" s="23"/>
      <c r="G24" s="25"/>
      <c r="H24" s="26"/>
      <c r="I24" s="26"/>
      <c r="J24" s="26"/>
      <c r="K24" s="26"/>
      <c r="L24" s="26"/>
      <c r="M24" s="26"/>
      <c r="N24" s="26"/>
      <c r="O24" s="95"/>
      <c r="P24" s="26">
        <f t="shared" si="0"/>
        <v>0</v>
      </c>
      <c r="Q24" s="26" t="str">
        <f t="shared" si="1"/>
        <v/>
      </c>
      <c r="R24" s="32"/>
    </row>
    <row r="25" customHeight="1" spans="1:18">
      <c r="A25" s="21" t="s">
        <v>482</v>
      </c>
      <c r="B25" s="21"/>
      <c r="C25" s="21"/>
      <c r="D25" s="127"/>
      <c r="E25" s="23"/>
      <c r="F25" s="23"/>
      <c r="G25" s="25"/>
      <c r="H25" s="26">
        <f t="shared" ref="H25:P25" si="2">SUM(H7:H24)</f>
        <v>0</v>
      </c>
      <c r="I25" s="26">
        <f t="shared" si="2"/>
        <v>0</v>
      </c>
      <c r="J25" s="26"/>
      <c r="K25" s="26"/>
      <c r="L25" s="26">
        <f t="shared" si="2"/>
        <v>0</v>
      </c>
      <c r="M25" s="26">
        <f t="shared" si="2"/>
        <v>0</v>
      </c>
      <c r="N25" s="26">
        <f t="shared" si="2"/>
        <v>0</v>
      </c>
      <c r="O25" s="95"/>
      <c r="P25" s="26">
        <f t="shared" si="2"/>
        <v>0</v>
      </c>
      <c r="Q25" s="26" t="str">
        <f t="shared" si="1"/>
        <v/>
      </c>
      <c r="R25" s="32"/>
    </row>
    <row r="26" customHeight="1" spans="1:18">
      <c r="A26" s="21" t="s">
        <v>1009</v>
      </c>
      <c r="B26" s="21"/>
      <c r="C26" s="21"/>
      <c r="D26" s="127"/>
      <c r="E26" s="23"/>
      <c r="F26" s="23"/>
      <c r="G26" s="25"/>
      <c r="H26" s="26"/>
      <c r="I26" s="26"/>
      <c r="J26" s="26"/>
      <c r="K26" s="26"/>
      <c r="L26" s="26"/>
      <c r="M26" s="26">
        <f>I26</f>
        <v>0</v>
      </c>
      <c r="N26" s="26"/>
      <c r="O26" s="95"/>
      <c r="P26" s="26">
        <v>0</v>
      </c>
      <c r="Q26" s="26" t="str">
        <f t="shared" si="1"/>
        <v/>
      </c>
      <c r="R26" s="32"/>
    </row>
    <row r="27" customHeight="1" spans="1:18">
      <c r="A27" s="21" t="s">
        <v>621</v>
      </c>
      <c r="B27" s="21"/>
      <c r="C27" s="21"/>
      <c r="D27" s="128"/>
      <c r="E27" s="23"/>
      <c r="F27" s="23"/>
      <c r="G27" s="25"/>
      <c r="H27" s="26">
        <f t="shared" ref="H27:P27" si="3">H25-H26</f>
        <v>0</v>
      </c>
      <c r="I27" s="26">
        <f t="shared" si="3"/>
        <v>0</v>
      </c>
      <c r="J27" s="26"/>
      <c r="K27" s="26"/>
      <c r="L27" s="26">
        <f t="shared" si="3"/>
        <v>0</v>
      </c>
      <c r="M27" s="26">
        <f t="shared" si="3"/>
        <v>0</v>
      </c>
      <c r="N27" s="26">
        <f t="shared" si="3"/>
        <v>0</v>
      </c>
      <c r="O27" s="95"/>
      <c r="P27" s="26">
        <f t="shared" si="3"/>
        <v>0</v>
      </c>
      <c r="Q27" s="26" t="str">
        <f t="shared" si="1"/>
        <v/>
      </c>
      <c r="R27" s="32"/>
    </row>
    <row r="28" customHeight="1" spans="1:12">
      <c r="A28" s="29" t="str">
        <f>封面!D11&amp;封面!G11</f>
        <v>填表人：魏延辉</v>
      </c>
      <c r="L28" s="120" t="str">
        <f>"评估人员："&amp;封面!G30</f>
        <v>评估人员：</v>
      </c>
    </row>
    <row r="29" customHeight="1" spans="1:1">
      <c r="A29" s="29" t="str">
        <f>CONCATENATE(封面!D13,封面!F13,封面!G13,封面!H13,封面!I13,封面!J13,封面!K13)</f>
        <v>填表日期：2021年3月31日</v>
      </c>
    </row>
  </sheetData>
  <mergeCells count="18">
    <mergeCell ref="A2:R2"/>
    <mergeCell ref="A3:R3"/>
    <mergeCell ref="H5:I5"/>
    <mergeCell ref="J5:K5"/>
    <mergeCell ref="L5:M5"/>
    <mergeCell ref="N5:P5"/>
    <mergeCell ref="A25:C25"/>
    <mergeCell ref="A26:C26"/>
    <mergeCell ref="A27:C27"/>
    <mergeCell ref="A5:A6"/>
    <mergeCell ref="B5:B6"/>
    <mergeCell ref="C5:C6"/>
    <mergeCell ref="D5:D6"/>
    <mergeCell ref="E5:E6"/>
    <mergeCell ref="F5:F6"/>
    <mergeCell ref="G5:G6"/>
    <mergeCell ref="Q5:Q6"/>
    <mergeCell ref="R5:R6"/>
  </mergeCells>
  <hyperlinks>
    <hyperlink ref="A1" location="索引目录!D46" display="返回索引页"/>
    <hyperlink ref="B1" location="固定资产汇总!B26" display="返回"/>
  </hyperlinks>
  <printOptions horizontalCentered="1"/>
  <pageMargins left="0.354166666666667" right="0.354166666666667" top="0.786805555555556" bottom="0.786805555555556" header="1.02291666666667" footer="0.511111111111111"/>
  <pageSetup paperSize="9" firstPageNumber="4294963191" fitToHeight="0" orientation="landscape" useFirstPageNumber="1"/>
  <headerFooter alignWithMargins="0">
    <oddHeader>&amp;R&amp;"宋体,常规"&amp;10表&amp;"Times New Roman,常规"4-10
&amp;"宋体,常规"共&amp;"Times New Roman,常规"&amp;N&amp;"宋体,常规"页第&amp;"Times New Roman,常规"&amp;P&amp;"宋体,常规"页</oddHeader>
  </headerFooter>
  <legacyDrawing r:id="rId2"/>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pageSetUpPr fitToPage="1"/>
  </sheetPr>
  <dimension ref="A1:S29"/>
  <sheetViews>
    <sheetView workbookViewId="0">
      <selection activeCell="A27" sqref="A27:C27"/>
    </sheetView>
  </sheetViews>
  <sheetFormatPr defaultColWidth="9" defaultRowHeight="15.75" customHeight="1"/>
  <cols>
    <col min="1" max="1" width="4.375" style="13" customWidth="1"/>
    <col min="2" max="2" width="6.875" style="13" customWidth="1"/>
    <col min="3" max="3" width="13" style="13" customWidth="1"/>
    <col min="4" max="4" width="8" style="13" hidden="1" customWidth="1" outlineLevel="1"/>
    <col min="5" max="5" width="9" style="13" collapsed="1"/>
    <col min="6" max="6" width="6.25" style="13" customWidth="1"/>
    <col min="7" max="7" width="8.75" style="13" customWidth="1"/>
    <col min="8" max="8" width="11.875" style="13" customWidth="1"/>
    <col min="9" max="12" width="11" style="13" hidden="1" customWidth="1" outlineLevel="1"/>
    <col min="13" max="13" width="11" style="13" customWidth="1" collapsed="1"/>
    <col min="14" max="15" width="11" style="13" customWidth="1"/>
    <col min="16" max="16" width="7" style="13" customWidth="1"/>
    <col min="17" max="17" width="11" style="13" customWidth="1"/>
    <col min="18" max="18" width="5.125" style="13" customWidth="1"/>
    <col min="19" max="19" width="5.5" style="13" customWidth="1"/>
    <col min="20" max="16384" width="9" style="13"/>
  </cols>
  <sheetData>
    <row r="1" spans="1:19">
      <c r="A1" s="14" t="s">
        <v>284</v>
      </c>
      <c r="B1" s="15" t="s">
        <v>361</v>
      </c>
      <c r="C1" s="16"/>
      <c r="D1" s="16"/>
      <c r="E1" s="16"/>
      <c r="F1" s="16"/>
      <c r="G1" s="16"/>
      <c r="H1" s="16"/>
      <c r="I1" s="16"/>
      <c r="J1" s="16"/>
      <c r="K1" s="16"/>
      <c r="L1" s="16"/>
      <c r="M1" s="16"/>
      <c r="N1" s="16"/>
      <c r="O1" s="16"/>
      <c r="P1" s="16"/>
      <c r="Q1" s="16"/>
      <c r="R1" s="16"/>
      <c r="S1" s="16"/>
    </row>
    <row r="2" s="11" customFormat="1" ht="30" customHeight="1" spans="1:19">
      <c r="A2" s="17" t="s">
        <v>1010</v>
      </c>
      <c r="B2" s="18"/>
      <c r="C2" s="18"/>
      <c r="D2" s="18"/>
      <c r="E2" s="18"/>
      <c r="F2" s="18"/>
      <c r="G2" s="18"/>
      <c r="H2" s="18"/>
      <c r="I2" s="18"/>
      <c r="J2" s="18"/>
      <c r="K2" s="18"/>
      <c r="L2" s="18"/>
      <c r="M2" s="18"/>
      <c r="N2" s="18"/>
      <c r="O2" s="18"/>
      <c r="P2" s="18"/>
      <c r="Q2" s="18"/>
      <c r="R2" s="18"/>
      <c r="S2" s="18"/>
    </row>
    <row r="3" ht="14.1" customHeight="1" spans="1:19">
      <c r="A3" s="19" t="str">
        <f>CONCATENATE(封面!D9,封面!F9,封面!G9,封面!H9,封面!I9,封面!J9,封面!K9)</f>
        <v>评估基准日：2021年3月31日</v>
      </c>
      <c r="B3" s="19"/>
      <c r="C3" s="19"/>
      <c r="D3" s="19"/>
      <c r="E3" s="19"/>
      <c r="F3" s="19"/>
      <c r="G3" s="19"/>
      <c r="H3" s="30"/>
      <c r="I3" s="30"/>
      <c r="J3" s="30"/>
      <c r="K3" s="30"/>
      <c r="L3" s="30"/>
      <c r="M3" s="30"/>
      <c r="N3" s="30"/>
      <c r="O3" s="30"/>
      <c r="P3" s="30"/>
      <c r="Q3" s="30"/>
      <c r="R3" s="30"/>
      <c r="S3" s="30"/>
    </row>
    <row r="4" customHeight="1" spans="1:19">
      <c r="A4" s="20" t="str">
        <f>封面!D7&amp;封面!F7</f>
        <v>产权持有人：黑龙江省机场管理集团有限公司漠河机场分公司</v>
      </c>
      <c r="S4" s="31" t="s">
        <v>286</v>
      </c>
    </row>
    <row r="5" s="12" customFormat="1" customHeight="1" spans="1:19">
      <c r="A5" s="21" t="s">
        <v>351</v>
      </c>
      <c r="B5" s="21" t="s">
        <v>335</v>
      </c>
      <c r="C5" s="22" t="s">
        <v>1011</v>
      </c>
      <c r="D5" s="125" t="s">
        <v>670</v>
      </c>
      <c r="E5" s="22" t="s">
        <v>542</v>
      </c>
      <c r="F5" s="22" t="s">
        <v>543</v>
      </c>
      <c r="G5" s="22" t="s">
        <v>1012</v>
      </c>
      <c r="H5" s="22" t="s">
        <v>1013</v>
      </c>
      <c r="I5" s="129" t="s">
        <v>364</v>
      </c>
      <c r="J5" s="130"/>
      <c r="K5" s="131" t="s">
        <v>442</v>
      </c>
      <c r="L5" s="132"/>
      <c r="M5" s="21" t="s">
        <v>366</v>
      </c>
      <c r="N5" s="23"/>
      <c r="O5" s="21" t="s">
        <v>367</v>
      </c>
      <c r="P5" s="23"/>
      <c r="Q5" s="23"/>
      <c r="R5" s="22" t="s">
        <v>387</v>
      </c>
      <c r="S5" s="22" t="s">
        <v>450</v>
      </c>
    </row>
    <row r="6" s="12" customFormat="1" customHeight="1" spans="1:19">
      <c r="A6" s="23"/>
      <c r="B6" s="23"/>
      <c r="C6" s="23"/>
      <c r="D6" s="126"/>
      <c r="E6" s="23"/>
      <c r="F6" s="23"/>
      <c r="G6" s="23"/>
      <c r="H6" s="23"/>
      <c r="I6" s="21" t="s">
        <v>637</v>
      </c>
      <c r="J6" s="21" t="s">
        <v>638</v>
      </c>
      <c r="K6" s="21" t="s">
        <v>637</v>
      </c>
      <c r="L6" s="21" t="s">
        <v>638</v>
      </c>
      <c r="M6" s="21" t="s">
        <v>637</v>
      </c>
      <c r="N6" s="21" t="s">
        <v>638</v>
      </c>
      <c r="O6" s="21" t="s">
        <v>637</v>
      </c>
      <c r="P6" s="21" t="s">
        <v>570</v>
      </c>
      <c r="Q6" s="21" t="s">
        <v>638</v>
      </c>
      <c r="R6" s="23"/>
      <c r="S6" s="23"/>
    </row>
    <row r="7" customHeight="1" spans="1:19">
      <c r="A7" s="23"/>
      <c r="B7" s="24"/>
      <c r="C7" s="24"/>
      <c r="D7" s="127"/>
      <c r="E7" s="24"/>
      <c r="F7" s="23"/>
      <c r="G7" s="23"/>
      <c r="H7" s="25"/>
      <c r="I7" s="26"/>
      <c r="J7" s="26"/>
      <c r="K7" s="26"/>
      <c r="L7" s="26"/>
      <c r="M7" s="26"/>
      <c r="N7" s="26"/>
      <c r="O7" s="26"/>
      <c r="P7" s="95"/>
      <c r="Q7" s="26">
        <f t="shared" ref="Q7:Q24" si="0">ROUND(O7*P7/100,0)</f>
        <v>0</v>
      </c>
      <c r="R7" s="26" t="str">
        <f t="shared" ref="R7:R27" si="1">IF(N7=0,"",(Q7-N7)/N7*100)</f>
        <v/>
      </c>
      <c r="S7" s="32"/>
    </row>
    <row r="8" customHeight="1" spans="1:19">
      <c r="A8" s="23"/>
      <c r="B8" s="24"/>
      <c r="C8" s="24"/>
      <c r="D8" s="127"/>
      <c r="E8" s="24"/>
      <c r="F8" s="23"/>
      <c r="G8" s="23"/>
      <c r="H8" s="25"/>
      <c r="I8" s="26"/>
      <c r="J8" s="26"/>
      <c r="K8" s="26"/>
      <c r="L8" s="26"/>
      <c r="M8" s="26"/>
      <c r="N8" s="26"/>
      <c r="O8" s="26"/>
      <c r="P8" s="95"/>
      <c r="Q8" s="26">
        <f t="shared" si="0"/>
        <v>0</v>
      </c>
      <c r="R8" s="26" t="str">
        <f t="shared" si="1"/>
        <v/>
      </c>
      <c r="S8" s="32"/>
    </row>
    <row r="9" customHeight="1" spans="1:19">
      <c r="A9" s="23"/>
      <c r="B9" s="24"/>
      <c r="C9" s="24"/>
      <c r="D9" s="127"/>
      <c r="E9" s="24"/>
      <c r="F9" s="23"/>
      <c r="G9" s="23"/>
      <c r="H9" s="25"/>
      <c r="I9" s="26"/>
      <c r="J9" s="26"/>
      <c r="K9" s="26"/>
      <c r="L9" s="26"/>
      <c r="M9" s="26"/>
      <c r="N9" s="26"/>
      <c r="O9" s="26"/>
      <c r="P9" s="95"/>
      <c r="Q9" s="26">
        <f t="shared" si="0"/>
        <v>0</v>
      </c>
      <c r="R9" s="26" t="str">
        <f t="shared" si="1"/>
        <v/>
      </c>
      <c r="S9" s="32"/>
    </row>
    <row r="10" customHeight="1" spans="1:19">
      <c r="A10" s="23"/>
      <c r="B10" s="24"/>
      <c r="C10" s="24"/>
      <c r="D10" s="127"/>
      <c r="E10" s="24"/>
      <c r="F10" s="23"/>
      <c r="G10" s="23"/>
      <c r="H10" s="25"/>
      <c r="I10" s="26"/>
      <c r="J10" s="26"/>
      <c r="K10" s="26"/>
      <c r="L10" s="26"/>
      <c r="M10" s="26"/>
      <c r="N10" s="26"/>
      <c r="O10" s="26"/>
      <c r="P10" s="95"/>
      <c r="Q10" s="26">
        <f t="shared" si="0"/>
        <v>0</v>
      </c>
      <c r="R10" s="26" t="str">
        <f t="shared" si="1"/>
        <v/>
      </c>
      <c r="S10" s="32"/>
    </row>
    <row r="11" customHeight="1" spans="1:19">
      <c r="A11" s="23"/>
      <c r="B11" s="24"/>
      <c r="C11" s="24"/>
      <c r="D11" s="127"/>
      <c r="E11" s="24"/>
      <c r="F11" s="23"/>
      <c r="G11" s="23"/>
      <c r="H11" s="25"/>
      <c r="I11" s="26"/>
      <c r="J11" s="26"/>
      <c r="K11" s="26"/>
      <c r="L11" s="26"/>
      <c r="M11" s="26"/>
      <c r="N11" s="26"/>
      <c r="O11" s="26"/>
      <c r="P11" s="95"/>
      <c r="Q11" s="26">
        <f t="shared" si="0"/>
        <v>0</v>
      </c>
      <c r="R11" s="26" t="str">
        <f t="shared" si="1"/>
        <v/>
      </c>
      <c r="S11" s="32"/>
    </row>
    <row r="12" customHeight="1" spans="1:19">
      <c r="A12" s="23"/>
      <c r="B12" s="24"/>
      <c r="C12" s="24"/>
      <c r="D12" s="127"/>
      <c r="E12" s="24"/>
      <c r="F12" s="23"/>
      <c r="G12" s="23"/>
      <c r="H12" s="25"/>
      <c r="I12" s="26"/>
      <c r="J12" s="26"/>
      <c r="K12" s="26"/>
      <c r="L12" s="26"/>
      <c r="M12" s="26"/>
      <c r="N12" s="26"/>
      <c r="O12" s="26"/>
      <c r="P12" s="95"/>
      <c r="Q12" s="26">
        <f t="shared" si="0"/>
        <v>0</v>
      </c>
      <c r="R12" s="26" t="str">
        <f t="shared" si="1"/>
        <v/>
      </c>
      <c r="S12" s="32"/>
    </row>
    <row r="13" customHeight="1" spans="1:19">
      <c r="A13" s="23"/>
      <c r="B13" s="24"/>
      <c r="C13" s="24"/>
      <c r="D13" s="127"/>
      <c r="E13" s="24"/>
      <c r="F13" s="23"/>
      <c r="G13" s="23"/>
      <c r="H13" s="25"/>
      <c r="I13" s="26"/>
      <c r="J13" s="26"/>
      <c r="K13" s="26"/>
      <c r="L13" s="26"/>
      <c r="M13" s="26"/>
      <c r="N13" s="26"/>
      <c r="O13" s="26"/>
      <c r="P13" s="95"/>
      <c r="Q13" s="26">
        <f t="shared" si="0"/>
        <v>0</v>
      </c>
      <c r="R13" s="26" t="str">
        <f t="shared" si="1"/>
        <v/>
      </c>
      <c r="S13" s="32"/>
    </row>
    <row r="14" customHeight="1" spans="1:19">
      <c r="A14" s="23"/>
      <c r="B14" s="24"/>
      <c r="C14" s="24"/>
      <c r="D14" s="127"/>
      <c r="E14" s="24"/>
      <c r="F14" s="23"/>
      <c r="G14" s="23"/>
      <c r="H14" s="25"/>
      <c r="I14" s="26"/>
      <c r="J14" s="26"/>
      <c r="K14" s="26"/>
      <c r="L14" s="26"/>
      <c r="M14" s="26"/>
      <c r="N14" s="26"/>
      <c r="O14" s="26"/>
      <c r="P14" s="95"/>
      <c r="Q14" s="26">
        <f t="shared" si="0"/>
        <v>0</v>
      </c>
      <c r="R14" s="26" t="str">
        <f t="shared" si="1"/>
        <v/>
      </c>
      <c r="S14" s="32"/>
    </row>
    <row r="15" customHeight="1" spans="1:19">
      <c r="A15" s="23"/>
      <c r="B15" s="24"/>
      <c r="C15" s="24"/>
      <c r="D15" s="127"/>
      <c r="E15" s="24"/>
      <c r="F15" s="23"/>
      <c r="G15" s="23"/>
      <c r="H15" s="25"/>
      <c r="I15" s="26"/>
      <c r="J15" s="26"/>
      <c r="K15" s="26"/>
      <c r="L15" s="26"/>
      <c r="M15" s="26"/>
      <c r="N15" s="26"/>
      <c r="O15" s="26"/>
      <c r="P15" s="95"/>
      <c r="Q15" s="26">
        <f t="shared" si="0"/>
        <v>0</v>
      </c>
      <c r="R15" s="26" t="str">
        <f t="shared" si="1"/>
        <v/>
      </c>
      <c r="S15" s="32"/>
    </row>
    <row r="16" customHeight="1" spans="1:19">
      <c r="A16" s="23"/>
      <c r="B16" s="24"/>
      <c r="C16" s="24"/>
      <c r="D16" s="127"/>
      <c r="E16" s="24"/>
      <c r="F16" s="23"/>
      <c r="G16" s="23"/>
      <c r="H16" s="25"/>
      <c r="I16" s="26"/>
      <c r="J16" s="26"/>
      <c r="K16" s="26"/>
      <c r="L16" s="26"/>
      <c r="M16" s="26"/>
      <c r="N16" s="26"/>
      <c r="O16" s="26"/>
      <c r="P16" s="95"/>
      <c r="Q16" s="26">
        <f t="shared" si="0"/>
        <v>0</v>
      </c>
      <c r="R16" s="26" t="str">
        <f t="shared" si="1"/>
        <v/>
      </c>
      <c r="S16" s="32"/>
    </row>
    <row r="17" customHeight="1" spans="1:19">
      <c r="A17" s="23"/>
      <c r="B17" s="24"/>
      <c r="C17" s="24"/>
      <c r="D17" s="127"/>
      <c r="E17" s="24"/>
      <c r="F17" s="23"/>
      <c r="G17" s="23"/>
      <c r="H17" s="25"/>
      <c r="I17" s="26"/>
      <c r="J17" s="26"/>
      <c r="K17" s="26"/>
      <c r="L17" s="26"/>
      <c r="M17" s="26"/>
      <c r="N17" s="26"/>
      <c r="O17" s="26"/>
      <c r="P17" s="95"/>
      <c r="Q17" s="26">
        <f t="shared" si="0"/>
        <v>0</v>
      </c>
      <c r="R17" s="26" t="str">
        <f t="shared" si="1"/>
        <v/>
      </c>
      <c r="S17" s="32"/>
    </row>
    <row r="18" customHeight="1" spans="1:19">
      <c r="A18" s="23"/>
      <c r="B18" s="24"/>
      <c r="C18" s="24"/>
      <c r="D18" s="127"/>
      <c r="E18" s="24"/>
      <c r="F18" s="23"/>
      <c r="G18" s="23"/>
      <c r="H18" s="25"/>
      <c r="I18" s="26"/>
      <c r="J18" s="26"/>
      <c r="K18" s="26"/>
      <c r="L18" s="26"/>
      <c r="M18" s="26"/>
      <c r="N18" s="26"/>
      <c r="O18" s="26"/>
      <c r="P18" s="95"/>
      <c r="Q18" s="26">
        <f t="shared" si="0"/>
        <v>0</v>
      </c>
      <c r="R18" s="26" t="str">
        <f t="shared" si="1"/>
        <v/>
      </c>
      <c r="S18" s="32"/>
    </row>
    <row r="19" customHeight="1" spans="1:19">
      <c r="A19" s="23"/>
      <c r="B19" s="24"/>
      <c r="C19" s="24"/>
      <c r="D19" s="127"/>
      <c r="E19" s="24"/>
      <c r="F19" s="23"/>
      <c r="G19" s="23"/>
      <c r="H19" s="25"/>
      <c r="I19" s="26"/>
      <c r="J19" s="26"/>
      <c r="K19" s="26"/>
      <c r="L19" s="26"/>
      <c r="M19" s="26"/>
      <c r="N19" s="26"/>
      <c r="O19" s="26"/>
      <c r="P19" s="95"/>
      <c r="Q19" s="26">
        <f t="shared" si="0"/>
        <v>0</v>
      </c>
      <c r="R19" s="26" t="str">
        <f t="shared" si="1"/>
        <v/>
      </c>
      <c r="S19" s="32"/>
    </row>
    <row r="20" customHeight="1" spans="1:19">
      <c r="A20" s="23"/>
      <c r="B20" s="24"/>
      <c r="C20" s="24"/>
      <c r="D20" s="127"/>
      <c r="E20" s="24"/>
      <c r="F20" s="23"/>
      <c r="G20" s="23"/>
      <c r="H20" s="25"/>
      <c r="I20" s="26"/>
      <c r="J20" s="26"/>
      <c r="K20" s="26"/>
      <c r="L20" s="26"/>
      <c r="M20" s="26"/>
      <c r="N20" s="26"/>
      <c r="O20" s="26"/>
      <c r="P20" s="95"/>
      <c r="Q20" s="26">
        <f t="shared" si="0"/>
        <v>0</v>
      </c>
      <c r="R20" s="26" t="str">
        <f t="shared" si="1"/>
        <v/>
      </c>
      <c r="S20" s="32"/>
    </row>
    <row r="21" customHeight="1" spans="1:19">
      <c r="A21" s="23"/>
      <c r="B21" s="24"/>
      <c r="C21" s="24"/>
      <c r="D21" s="127"/>
      <c r="E21" s="24"/>
      <c r="F21" s="23"/>
      <c r="G21" s="23"/>
      <c r="H21" s="25"/>
      <c r="I21" s="26"/>
      <c r="J21" s="26"/>
      <c r="K21" s="26"/>
      <c r="L21" s="26"/>
      <c r="M21" s="26"/>
      <c r="N21" s="26"/>
      <c r="O21" s="26"/>
      <c r="P21" s="95"/>
      <c r="Q21" s="26">
        <f t="shared" si="0"/>
        <v>0</v>
      </c>
      <c r="R21" s="26" t="str">
        <f t="shared" si="1"/>
        <v/>
      </c>
      <c r="S21" s="32"/>
    </row>
    <row r="22" customHeight="1" spans="1:19">
      <c r="A22" s="23"/>
      <c r="B22" s="24"/>
      <c r="C22" s="24"/>
      <c r="D22" s="127"/>
      <c r="E22" s="24"/>
      <c r="F22" s="23"/>
      <c r="G22" s="23"/>
      <c r="H22" s="25"/>
      <c r="I22" s="26"/>
      <c r="J22" s="26"/>
      <c r="K22" s="26"/>
      <c r="L22" s="26"/>
      <c r="M22" s="26"/>
      <c r="N22" s="26"/>
      <c r="O22" s="26"/>
      <c r="P22" s="95"/>
      <c r="Q22" s="26">
        <f t="shared" si="0"/>
        <v>0</v>
      </c>
      <c r="R22" s="26" t="str">
        <f t="shared" si="1"/>
        <v/>
      </c>
      <c r="S22" s="32"/>
    </row>
    <row r="23" customHeight="1" spans="1:19">
      <c r="A23" s="23"/>
      <c r="B23" s="24"/>
      <c r="C23" s="24"/>
      <c r="D23" s="127"/>
      <c r="E23" s="24"/>
      <c r="F23" s="23"/>
      <c r="G23" s="23"/>
      <c r="H23" s="25"/>
      <c r="I23" s="26"/>
      <c r="J23" s="26"/>
      <c r="K23" s="26"/>
      <c r="L23" s="26"/>
      <c r="M23" s="26"/>
      <c r="N23" s="26"/>
      <c r="O23" s="26"/>
      <c r="P23" s="95"/>
      <c r="Q23" s="26">
        <f t="shared" si="0"/>
        <v>0</v>
      </c>
      <c r="R23" s="26" t="str">
        <f t="shared" si="1"/>
        <v/>
      </c>
      <c r="S23" s="32"/>
    </row>
    <row r="24" customHeight="1" spans="1:19">
      <c r="A24" s="23"/>
      <c r="B24" s="24"/>
      <c r="C24" s="24"/>
      <c r="D24" s="127"/>
      <c r="E24" s="24"/>
      <c r="F24" s="23"/>
      <c r="G24" s="23"/>
      <c r="H24" s="25"/>
      <c r="I24" s="26"/>
      <c r="J24" s="26"/>
      <c r="K24" s="26"/>
      <c r="L24" s="26"/>
      <c r="M24" s="26"/>
      <c r="N24" s="26"/>
      <c r="O24" s="26"/>
      <c r="P24" s="95"/>
      <c r="Q24" s="26">
        <f t="shared" si="0"/>
        <v>0</v>
      </c>
      <c r="R24" s="26" t="str">
        <f t="shared" si="1"/>
        <v/>
      </c>
      <c r="S24" s="32"/>
    </row>
    <row r="25" customHeight="1" spans="1:19">
      <c r="A25" s="21" t="s">
        <v>482</v>
      </c>
      <c r="B25" s="21"/>
      <c r="C25" s="21"/>
      <c r="D25" s="127"/>
      <c r="E25" s="24"/>
      <c r="F25" s="23"/>
      <c r="G25" s="23"/>
      <c r="H25" s="25"/>
      <c r="I25" s="26">
        <f t="shared" ref="I25:Q25" si="2">SUM(I7:I24)</f>
        <v>0</v>
      </c>
      <c r="J25" s="26">
        <f t="shared" si="2"/>
        <v>0</v>
      </c>
      <c r="K25" s="26"/>
      <c r="L25" s="26"/>
      <c r="M25" s="26">
        <f t="shared" si="2"/>
        <v>0</v>
      </c>
      <c r="N25" s="26">
        <f t="shared" si="2"/>
        <v>0</v>
      </c>
      <c r="O25" s="26">
        <f t="shared" si="2"/>
        <v>0</v>
      </c>
      <c r="P25" s="95"/>
      <c r="Q25" s="26">
        <f t="shared" si="2"/>
        <v>0</v>
      </c>
      <c r="R25" s="26" t="str">
        <f t="shared" si="1"/>
        <v/>
      </c>
      <c r="S25" s="32"/>
    </row>
    <row r="26" customHeight="1" spans="1:19">
      <c r="A26" s="21" t="s">
        <v>1009</v>
      </c>
      <c r="B26" s="21"/>
      <c r="C26" s="21"/>
      <c r="D26" s="127"/>
      <c r="E26" s="32"/>
      <c r="F26" s="23"/>
      <c r="G26" s="23"/>
      <c r="H26" s="25"/>
      <c r="I26" s="26"/>
      <c r="J26" s="26"/>
      <c r="K26" s="26"/>
      <c r="L26" s="26"/>
      <c r="M26" s="26"/>
      <c r="N26" s="26">
        <f>J26</f>
        <v>0</v>
      </c>
      <c r="O26" s="26"/>
      <c r="P26" s="95"/>
      <c r="Q26" s="26">
        <v>0</v>
      </c>
      <c r="R26" s="26" t="str">
        <f t="shared" si="1"/>
        <v/>
      </c>
      <c r="S26" s="32"/>
    </row>
    <row r="27" customHeight="1" spans="1:19">
      <c r="A27" s="21" t="s">
        <v>621</v>
      </c>
      <c r="B27" s="21"/>
      <c r="C27" s="21"/>
      <c r="D27" s="128"/>
      <c r="E27" s="23"/>
      <c r="F27" s="23"/>
      <c r="G27" s="23"/>
      <c r="H27" s="25"/>
      <c r="I27" s="26">
        <f t="shared" ref="I27:Q27" si="3">I25-I26</f>
        <v>0</v>
      </c>
      <c r="J27" s="26">
        <f t="shared" si="3"/>
        <v>0</v>
      </c>
      <c r="K27" s="26"/>
      <c r="L27" s="26"/>
      <c r="M27" s="26">
        <f t="shared" si="3"/>
        <v>0</v>
      </c>
      <c r="N27" s="26">
        <f t="shared" si="3"/>
        <v>0</v>
      </c>
      <c r="O27" s="26">
        <f t="shared" si="3"/>
        <v>0</v>
      </c>
      <c r="P27" s="95"/>
      <c r="Q27" s="26">
        <f t="shared" si="3"/>
        <v>0</v>
      </c>
      <c r="R27" s="26" t="str">
        <f t="shared" si="1"/>
        <v/>
      </c>
      <c r="S27" s="32"/>
    </row>
    <row r="28" customHeight="1" spans="1:13">
      <c r="A28" s="29" t="str">
        <f>封面!D11&amp;封面!G11</f>
        <v>填表人：魏延辉</v>
      </c>
      <c r="M28" s="120" t="str">
        <f>"评估人员："&amp;封面!G32</f>
        <v>评估人员：</v>
      </c>
    </row>
    <row r="29" customHeight="1" spans="1:1">
      <c r="A29" s="29" t="str">
        <f>CONCATENATE(封面!D13,封面!F13,封面!G13,封面!H13,封面!I13,封面!J13,封面!K13)</f>
        <v>填表日期：2021年3月31日</v>
      </c>
    </row>
  </sheetData>
  <mergeCells count="19">
    <mergeCell ref="A2:S2"/>
    <mergeCell ref="A3:S3"/>
    <mergeCell ref="I5:J5"/>
    <mergeCell ref="K5:L5"/>
    <mergeCell ref="M5:N5"/>
    <mergeCell ref="O5:Q5"/>
    <mergeCell ref="A25:C25"/>
    <mergeCell ref="A26:C26"/>
    <mergeCell ref="A27:C27"/>
    <mergeCell ref="A5:A6"/>
    <mergeCell ref="B5:B6"/>
    <mergeCell ref="C5:C6"/>
    <mergeCell ref="D5:D6"/>
    <mergeCell ref="E5:E6"/>
    <mergeCell ref="F5:F6"/>
    <mergeCell ref="G5:G6"/>
    <mergeCell ref="H5:H6"/>
    <mergeCell ref="R5:R6"/>
    <mergeCell ref="S5:S6"/>
  </mergeCells>
  <hyperlinks>
    <hyperlink ref="A1" location="索引目录!D47" display="返回索引页"/>
    <hyperlink ref="B1" location="固定资产汇总!B28" display="返回"/>
  </hyperlinks>
  <printOptions horizontalCentered="1"/>
  <pageMargins left="0.354166666666667" right="0.354166666666667" top="0.786805555555556" bottom="0.786805555555556" header="1.02986111111111" footer="0.511111111111111"/>
  <pageSetup paperSize="9" firstPageNumber="4294963191" fitToHeight="0" orientation="landscape" useFirstPageNumber="1"/>
  <headerFooter alignWithMargins="0">
    <oddHeader>&amp;R&amp;"宋体,常规"&amp;10表&amp;"Times New Roman,常规"4-11
&amp;"宋体,常规"共&amp;"Times New Roman,常规"&amp;N&amp;"宋体,常规"页第&amp;"Times New Roman,常规"&amp;P&amp;"宋体,常规"页</oddHeader>
  </headerFooter>
  <legacyDrawing r:id="rId2"/>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
  <sheetViews>
    <sheetView zoomScale="85" zoomScaleNormal="85" workbookViewId="0">
      <selection activeCell="K18" sqref="K18"/>
    </sheetView>
  </sheetViews>
  <sheetFormatPr defaultColWidth="9" defaultRowHeight="15.75" customHeight="1" outlineLevelCol="6"/>
  <cols>
    <col min="1" max="1" width="6.25" style="13" customWidth="1"/>
    <col min="2" max="2" width="28" style="13" customWidth="1"/>
    <col min="3" max="3" width="19.125" style="13" hidden="1" customWidth="1" outlineLevel="1"/>
    <col min="4" max="4" width="24.75" style="13" customWidth="1" collapsed="1"/>
    <col min="5" max="6" width="24.75" style="13" customWidth="1"/>
    <col min="7" max="7" width="13.5" style="13" customWidth="1"/>
    <col min="8" max="16384" width="9" style="13"/>
  </cols>
  <sheetData>
    <row r="1" spans="1:7">
      <c r="A1" s="14" t="s">
        <v>284</v>
      </c>
      <c r="B1" s="15" t="s">
        <v>361</v>
      </c>
      <c r="C1" s="16"/>
      <c r="D1" s="16"/>
      <c r="E1" s="16"/>
      <c r="F1" s="16"/>
      <c r="G1" s="16"/>
    </row>
    <row r="2" s="11" customFormat="1" ht="30" customHeight="1" spans="1:7">
      <c r="A2" s="17" t="s">
        <v>1014</v>
      </c>
      <c r="B2" s="18"/>
      <c r="C2" s="18"/>
      <c r="D2" s="18"/>
      <c r="E2" s="18"/>
      <c r="F2" s="18"/>
      <c r="G2" s="18"/>
    </row>
    <row r="3" ht="14.1" customHeight="1" spans="1:7">
      <c r="A3" s="19" t="str">
        <f>CONCATENATE(封面!D9,封面!F9,封面!G9,封面!H9,封面!I9,封面!J9,封面!K9)</f>
        <v>评估基准日：2021年3月31日</v>
      </c>
      <c r="B3" s="19"/>
      <c r="C3" s="19"/>
      <c r="D3" s="19"/>
      <c r="E3" s="19"/>
      <c r="F3" s="19"/>
      <c r="G3" s="19"/>
    </row>
    <row r="4" customHeight="1" spans="1:7">
      <c r="A4" s="20" t="str">
        <f>封面!D7&amp;封面!F7</f>
        <v>产权持有人：黑龙江省机场管理集团有限公司漠河机场分公司</v>
      </c>
      <c r="G4" s="50" t="s">
        <v>286</v>
      </c>
    </row>
    <row r="5" s="49" customFormat="1" customHeight="1" spans="1:7">
      <c r="A5" s="51" t="s">
        <v>419</v>
      </c>
      <c r="B5" s="51" t="s">
        <v>363</v>
      </c>
      <c r="C5" s="51" t="s">
        <v>364</v>
      </c>
      <c r="D5" s="51" t="s">
        <v>366</v>
      </c>
      <c r="E5" s="51" t="s">
        <v>367</v>
      </c>
      <c r="F5" s="52" t="s">
        <v>368</v>
      </c>
      <c r="G5" s="51" t="s">
        <v>595</v>
      </c>
    </row>
    <row r="6" customHeight="1" spans="1:7">
      <c r="A6" s="51" t="s">
        <v>1015</v>
      </c>
      <c r="B6" s="122" t="s">
        <v>1016</v>
      </c>
      <c r="C6" s="26">
        <f>'无形-土地'!K27</f>
        <v>0</v>
      </c>
      <c r="D6" s="26">
        <f>'无形-土地'!M27</f>
        <v>0</v>
      </c>
      <c r="E6" s="26">
        <f>'无形-土地'!N27</f>
        <v>0</v>
      </c>
      <c r="F6" s="26">
        <f>E6-D6</f>
        <v>0</v>
      </c>
      <c r="G6" s="54" t="str">
        <f>IF(D6=0,"",F6/D6*100)</f>
        <v/>
      </c>
    </row>
    <row r="7" customHeight="1" spans="1:7">
      <c r="A7" s="51" t="s">
        <v>1017</v>
      </c>
      <c r="B7" s="123" t="s">
        <v>1018</v>
      </c>
      <c r="C7" s="26">
        <f>'无形-矿业权'!J27</f>
        <v>0</v>
      </c>
      <c r="D7" s="26">
        <f>'无形-矿业权'!L27</f>
        <v>0</v>
      </c>
      <c r="E7" s="26">
        <f>'无形-矿业权'!M27</f>
        <v>0</v>
      </c>
      <c r="F7" s="26"/>
      <c r="G7" s="54"/>
    </row>
    <row r="8" customHeight="1" spans="1:7">
      <c r="A8" s="51" t="s">
        <v>1019</v>
      </c>
      <c r="B8" s="122" t="s">
        <v>1020</v>
      </c>
      <c r="C8" s="26">
        <f>'无形-其他'!F27</f>
        <v>0</v>
      </c>
      <c r="D8" s="26">
        <f>'无形-其他'!H27</f>
        <v>0</v>
      </c>
      <c r="E8" s="26">
        <f>'无形-其他'!J27</f>
        <v>0</v>
      </c>
      <c r="F8" s="26">
        <f>E8-D8</f>
        <v>0</v>
      </c>
      <c r="G8" s="54" t="str">
        <f>IF(D8=0,"",F8/D8*100)</f>
        <v/>
      </c>
    </row>
    <row r="9" customHeight="1" spans="1:7">
      <c r="A9" s="51"/>
      <c r="B9" s="122"/>
      <c r="C9" s="26"/>
      <c r="D9" s="26"/>
      <c r="E9" s="26"/>
      <c r="F9" s="26"/>
      <c r="G9" s="54"/>
    </row>
    <row r="10" customHeight="1" spans="1:7">
      <c r="A10" s="51"/>
      <c r="B10" s="122"/>
      <c r="C10" s="26"/>
      <c r="D10" s="26"/>
      <c r="E10" s="26"/>
      <c r="F10" s="26"/>
      <c r="G10" s="54"/>
    </row>
    <row r="11" customHeight="1" spans="1:7">
      <c r="A11" s="51"/>
      <c r="B11" s="122"/>
      <c r="C11" s="26"/>
      <c r="D11" s="26"/>
      <c r="E11" s="26"/>
      <c r="F11" s="26"/>
      <c r="G11" s="54"/>
    </row>
    <row r="12" customHeight="1" spans="1:7">
      <c r="A12" s="51"/>
      <c r="B12" s="122"/>
      <c r="C12" s="26"/>
      <c r="D12" s="26"/>
      <c r="E12" s="26"/>
      <c r="F12" s="26"/>
      <c r="G12" s="54"/>
    </row>
    <row r="13" customHeight="1" spans="1:7">
      <c r="A13" s="51"/>
      <c r="B13" s="122"/>
      <c r="C13" s="26"/>
      <c r="D13" s="26"/>
      <c r="E13" s="26"/>
      <c r="F13" s="26"/>
      <c r="G13" s="54"/>
    </row>
    <row r="14" customHeight="1" spans="1:7">
      <c r="A14" s="51"/>
      <c r="B14" s="122"/>
      <c r="C14" s="26"/>
      <c r="D14" s="26"/>
      <c r="E14" s="26"/>
      <c r="F14" s="26"/>
      <c r="G14" s="54"/>
    </row>
    <row r="15" customHeight="1" spans="1:7">
      <c r="A15" s="51"/>
      <c r="B15" s="122"/>
      <c r="C15" s="26"/>
      <c r="D15" s="26"/>
      <c r="E15" s="26"/>
      <c r="F15" s="26"/>
      <c r="G15" s="54"/>
    </row>
    <row r="16" customHeight="1" spans="1:7">
      <c r="A16" s="51"/>
      <c r="B16" s="122"/>
      <c r="C16" s="26"/>
      <c r="D16" s="26"/>
      <c r="E16" s="26"/>
      <c r="F16" s="26"/>
      <c r="G16" s="54"/>
    </row>
    <row r="17" customHeight="1" spans="1:7">
      <c r="A17" s="51"/>
      <c r="B17" s="122"/>
      <c r="C17" s="26"/>
      <c r="D17" s="26"/>
      <c r="E17" s="26"/>
      <c r="F17" s="26"/>
      <c r="G17" s="54"/>
    </row>
    <row r="18" customHeight="1" spans="1:7">
      <c r="A18" s="51"/>
      <c r="B18" s="122"/>
      <c r="C18" s="26"/>
      <c r="D18" s="26"/>
      <c r="E18" s="26"/>
      <c r="F18" s="26"/>
      <c r="G18" s="54"/>
    </row>
    <row r="19" customHeight="1" spans="1:7">
      <c r="A19" s="51"/>
      <c r="B19" s="122"/>
      <c r="C19" s="26"/>
      <c r="D19" s="26"/>
      <c r="E19" s="26"/>
      <c r="F19" s="26"/>
      <c r="G19" s="54"/>
    </row>
    <row r="20" customHeight="1" spans="1:7">
      <c r="A20" s="51"/>
      <c r="B20" s="122"/>
      <c r="C20" s="26"/>
      <c r="D20" s="26"/>
      <c r="E20" s="26"/>
      <c r="F20" s="26"/>
      <c r="G20" s="54"/>
    </row>
    <row r="21" customHeight="1" spans="1:7">
      <c r="A21" s="51"/>
      <c r="B21" s="122"/>
      <c r="C21" s="26"/>
      <c r="D21" s="26"/>
      <c r="E21" s="26"/>
      <c r="F21" s="26"/>
      <c r="G21" s="54"/>
    </row>
    <row r="22" customHeight="1" spans="1:7">
      <c r="A22" s="51"/>
      <c r="B22" s="122"/>
      <c r="C22" s="26"/>
      <c r="D22" s="26"/>
      <c r="E22" s="26"/>
      <c r="F22" s="26"/>
      <c r="G22" s="54"/>
    </row>
    <row r="23" customHeight="1" spans="1:7">
      <c r="A23" s="51"/>
      <c r="B23" s="122"/>
      <c r="C23" s="26"/>
      <c r="D23" s="26"/>
      <c r="E23" s="26"/>
      <c r="F23" s="26"/>
      <c r="G23" s="54"/>
    </row>
    <row r="24" customHeight="1" spans="1:7">
      <c r="A24" s="51"/>
      <c r="B24" s="122"/>
      <c r="C24" s="26"/>
      <c r="D24" s="26"/>
      <c r="E24" s="26"/>
      <c r="F24" s="26"/>
      <c r="G24" s="54"/>
    </row>
    <row r="25" customHeight="1" spans="1:7">
      <c r="A25" s="52" t="s">
        <v>1021</v>
      </c>
      <c r="B25" s="124"/>
      <c r="C25" s="26">
        <f>SUM(C6:C8)</f>
        <v>0</v>
      </c>
      <c r="D25" s="26">
        <f>SUM(D6:D8)</f>
        <v>0</v>
      </c>
      <c r="E25" s="26">
        <f>SUM(E6:E8)</f>
        <v>0</v>
      </c>
      <c r="F25" s="26">
        <f>SUM(F6:F8)</f>
        <v>0</v>
      </c>
      <c r="G25" s="54" t="str">
        <f>IF(D25=0,"",F25/D25*100)</f>
        <v/>
      </c>
    </row>
    <row r="26" customHeight="1" spans="1:7">
      <c r="A26" s="52" t="s">
        <v>1022</v>
      </c>
      <c r="B26" s="124"/>
      <c r="C26" s="26"/>
      <c r="D26" s="26">
        <f>C26</f>
        <v>0</v>
      </c>
      <c r="E26" s="26">
        <v>0</v>
      </c>
      <c r="F26" s="26">
        <f>E26-D26</f>
        <v>0</v>
      </c>
      <c r="G26" s="54" t="str">
        <f>IF(D26=0,"",F26/D26*100)</f>
        <v/>
      </c>
    </row>
    <row r="27" customHeight="1" spans="1:7">
      <c r="A27" s="51" t="s">
        <v>745</v>
      </c>
      <c r="B27" s="51" t="s">
        <v>1023</v>
      </c>
      <c r="C27" s="26">
        <f>C25-C26</f>
        <v>0</v>
      </c>
      <c r="D27" s="26">
        <f>D25-D26</f>
        <v>0</v>
      </c>
      <c r="E27" s="26">
        <f>E25-E26</f>
        <v>0</v>
      </c>
      <c r="F27" s="26">
        <f>E27-D27</f>
        <v>0</v>
      </c>
      <c r="G27" s="54" t="str">
        <f>IF(D27=0,"",F27/D27*100)</f>
        <v/>
      </c>
    </row>
    <row r="28" customHeight="1" spans="1:5">
      <c r="A28" s="29" t="str">
        <f>封面!D11&amp;封面!G11</f>
        <v>填表人：魏延辉</v>
      </c>
      <c r="E28" s="13" t="str">
        <f>"评估人员："&amp;封面!G28&amp;"  "&amp;封面!G34</f>
        <v>评估人员：  </v>
      </c>
    </row>
    <row r="29" customHeight="1" spans="1:1">
      <c r="A29" s="29" t="str">
        <f>CONCATENATE(封面!D13,封面!F13,封面!G13,封面!H13,封面!I13,封面!J13,封面!K13)</f>
        <v>填表日期：2021年3月31日</v>
      </c>
    </row>
  </sheetData>
  <mergeCells count="4">
    <mergeCell ref="A2:G2"/>
    <mergeCell ref="A3:G3"/>
    <mergeCell ref="A25:B25"/>
    <mergeCell ref="A26:B26"/>
  </mergeCells>
  <hyperlinks>
    <hyperlink ref="A1" location="索引目录!C48" display="返回索引页"/>
    <hyperlink ref="B6" location="'无形-土地'!B1" display="无形资产-土地使用权"/>
    <hyperlink ref="B8" location="'无形-其他'!B1" display="无形资产-其他无形资产"/>
    <hyperlink ref="B1" location="分类汇总!B31" display="返回"/>
  </hyperlinks>
  <printOptions horizontalCentered="1"/>
  <pageMargins left="0.354166666666667" right="0.354166666666667" top="0.786805555555556" bottom="0.786805555555556" header="1.05972222222222" footer="0.511111111111111"/>
  <pageSetup paperSize="9" firstPageNumber="4294963191" fitToHeight="0" orientation="landscape" useFirstPageNumber="1"/>
  <headerFooter alignWithMargins="0">
    <oddHeader>&amp;R&amp;"宋体,常规"&amp;10表&amp;"Times New Roman,常规"4-12
&amp;"宋体,常规"共&amp;"Times New Roman,常规"&amp;N&amp;"宋体,常规"页第&amp;"Times New Roman,常规"&amp;P&amp;"宋体,常规"页</oddHeader>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9"/>
  <sheetViews>
    <sheetView workbookViewId="0">
      <selection activeCell="A6" sqref="A6:IV6"/>
    </sheetView>
  </sheetViews>
  <sheetFormatPr defaultColWidth="9" defaultRowHeight="15.75" customHeight="1"/>
  <cols>
    <col min="1" max="1" width="6.375" style="13" customWidth="1"/>
    <col min="2" max="2" width="15.125" style="13" customWidth="1"/>
    <col min="3" max="3" width="9.625" style="13" customWidth="1"/>
    <col min="4" max="4" width="24.625" style="13" customWidth="1"/>
    <col min="5" max="6" width="5.375" style="13" customWidth="1"/>
    <col min="7" max="8" width="5.125" style="13" customWidth="1"/>
    <col min="9" max="9" width="8" style="13" customWidth="1"/>
    <col min="10" max="10" width="12.5" style="13" customWidth="1"/>
    <col min="11" max="12" width="13" style="13" hidden="1" customWidth="1" outlineLevel="1"/>
    <col min="13" max="13" width="13" style="13" customWidth="1" collapsed="1"/>
    <col min="14" max="15" width="13" style="13" customWidth="1"/>
    <col min="16" max="16" width="8.125" style="13" customWidth="1"/>
    <col min="17" max="17" width="9" style="13"/>
    <col min="18" max="18" width="13.125" style="13" customWidth="1" outlineLevel="1"/>
    <col min="19" max="16384" width="9" style="13"/>
  </cols>
  <sheetData>
    <row r="1" spans="1:17">
      <c r="A1" s="94" t="s">
        <v>284</v>
      </c>
      <c r="B1" s="15" t="s">
        <v>361</v>
      </c>
      <c r="C1" s="16"/>
      <c r="D1" s="16"/>
      <c r="E1" s="16"/>
      <c r="F1" s="16"/>
      <c r="G1" s="16"/>
      <c r="H1" s="16"/>
      <c r="I1" s="16"/>
      <c r="J1" s="16"/>
      <c r="K1" s="16"/>
      <c r="L1" s="16"/>
      <c r="M1" s="16"/>
      <c r="N1" s="16"/>
      <c r="O1" s="16"/>
      <c r="P1" s="16"/>
      <c r="Q1" s="16"/>
    </row>
    <row r="2" s="11" customFormat="1" ht="30" customHeight="1" spans="1:17">
      <c r="A2" s="17" t="s">
        <v>1024</v>
      </c>
      <c r="B2" s="18"/>
      <c r="C2" s="18"/>
      <c r="D2" s="18"/>
      <c r="E2" s="18"/>
      <c r="F2" s="18"/>
      <c r="G2" s="18"/>
      <c r="H2" s="18"/>
      <c r="I2" s="18"/>
      <c r="J2" s="18"/>
      <c r="K2" s="18"/>
      <c r="L2" s="18"/>
      <c r="M2" s="18"/>
      <c r="N2" s="18"/>
      <c r="O2" s="18"/>
      <c r="P2" s="18"/>
      <c r="Q2" s="18"/>
    </row>
    <row r="3" ht="14.1" customHeight="1" spans="1:17">
      <c r="A3" s="19" t="str">
        <f>CONCATENATE(封面!D9,封面!F9,封面!G9,封面!H9,封面!I9,封面!J9,封面!K9)</f>
        <v>评估基准日：2021年3月31日</v>
      </c>
      <c r="B3" s="19"/>
      <c r="C3" s="19"/>
      <c r="D3" s="19"/>
      <c r="E3" s="19"/>
      <c r="F3" s="19"/>
      <c r="G3" s="19"/>
      <c r="H3" s="19"/>
      <c r="I3" s="30"/>
      <c r="J3" s="30"/>
      <c r="K3" s="30"/>
      <c r="L3" s="30"/>
      <c r="M3" s="30"/>
      <c r="N3" s="30"/>
      <c r="O3" s="30"/>
      <c r="P3" s="30"/>
      <c r="Q3" s="30"/>
    </row>
    <row r="4" customHeight="1" spans="1:17">
      <c r="A4" s="20" t="str">
        <f>封面!D7&amp;封面!F7</f>
        <v>产权持有人：黑龙江省机场管理集团有限公司漠河机场分公司</v>
      </c>
      <c r="Q4" s="31" t="s">
        <v>286</v>
      </c>
    </row>
    <row r="5" s="16" customFormat="1" ht="27.75" customHeight="1" spans="1:18">
      <c r="A5" s="22" t="s">
        <v>351</v>
      </c>
      <c r="B5" s="22" t="s">
        <v>648</v>
      </c>
      <c r="C5" s="117" t="s">
        <v>649</v>
      </c>
      <c r="D5" s="22" t="s">
        <v>650</v>
      </c>
      <c r="E5" s="22" t="s">
        <v>651</v>
      </c>
      <c r="F5" s="22" t="s">
        <v>652</v>
      </c>
      <c r="G5" s="22" t="s">
        <v>654</v>
      </c>
      <c r="H5" s="22" t="s">
        <v>655</v>
      </c>
      <c r="I5" s="22" t="s">
        <v>656</v>
      </c>
      <c r="J5" s="22" t="s">
        <v>569</v>
      </c>
      <c r="K5" s="22" t="s">
        <v>364</v>
      </c>
      <c r="L5" s="22" t="s">
        <v>442</v>
      </c>
      <c r="M5" s="22" t="s">
        <v>366</v>
      </c>
      <c r="N5" s="22" t="s">
        <v>367</v>
      </c>
      <c r="O5" s="22" t="s">
        <v>644</v>
      </c>
      <c r="P5" s="22" t="s">
        <v>387</v>
      </c>
      <c r="Q5" s="22" t="s">
        <v>450</v>
      </c>
      <c r="R5" s="21" t="s">
        <v>646</v>
      </c>
    </row>
    <row r="6" customHeight="1" spans="1:18">
      <c r="A6" s="23"/>
      <c r="B6" s="23"/>
      <c r="C6" s="118"/>
      <c r="D6" s="93"/>
      <c r="E6" s="25"/>
      <c r="F6" s="23"/>
      <c r="G6" s="21"/>
      <c r="H6" s="23"/>
      <c r="I6" s="26"/>
      <c r="J6" s="26"/>
      <c r="K6" s="26"/>
      <c r="L6" s="26"/>
      <c r="M6" s="26"/>
      <c r="N6" s="26"/>
      <c r="O6" s="26"/>
      <c r="P6" s="26"/>
      <c r="Q6" s="32"/>
      <c r="R6" s="121"/>
    </row>
    <row r="7" customHeight="1" spans="1:18">
      <c r="A7" s="23"/>
      <c r="B7" s="23"/>
      <c r="C7" s="118"/>
      <c r="D7" s="24"/>
      <c r="E7" s="25"/>
      <c r="F7" s="23"/>
      <c r="G7" s="23"/>
      <c r="H7" s="23"/>
      <c r="I7" s="26"/>
      <c r="J7" s="26"/>
      <c r="K7" s="26"/>
      <c r="L7" s="26"/>
      <c r="M7" s="26"/>
      <c r="N7" s="26"/>
      <c r="O7" s="26" t="str">
        <f t="shared" ref="O7:O27" si="0">IF(M7=0,"",(N7-M7))</f>
        <v/>
      </c>
      <c r="P7" s="26" t="str">
        <f t="shared" ref="P7:P25" si="1">IF(M7=0,"",(N7-M7)/M7*100)</f>
        <v/>
      </c>
      <c r="Q7" s="32"/>
      <c r="R7" s="32"/>
    </row>
    <row r="8" customHeight="1" spans="1:18">
      <c r="A8" s="23"/>
      <c r="B8" s="23"/>
      <c r="C8" s="118"/>
      <c r="D8" s="24"/>
      <c r="E8" s="25"/>
      <c r="F8" s="23"/>
      <c r="G8" s="23"/>
      <c r="H8" s="23"/>
      <c r="I8" s="26"/>
      <c r="J8" s="26"/>
      <c r="K8" s="26"/>
      <c r="L8" s="26"/>
      <c r="M8" s="26"/>
      <c r="N8" s="26"/>
      <c r="O8" s="26" t="str">
        <f t="shared" si="0"/>
        <v/>
      </c>
      <c r="P8" s="26" t="str">
        <f t="shared" si="1"/>
        <v/>
      </c>
      <c r="Q8" s="32"/>
      <c r="R8" s="32"/>
    </row>
    <row r="9" customHeight="1" spans="1:18">
      <c r="A9" s="23"/>
      <c r="B9" s="23"/>
      <c r="C9" s="118"/>
      <c r="D9" s="24"/>
      <c r="E9" s="25"/>
      <c r="F9" s="23"/>
      <c r="G9" s="23"/>
      <c r="H9" s="23"/>
      <c r="I9" s="26"/>
      <c r="J9" s="26"/>
      <c r="K9" s="26"/>
      <c r="L9" s="26"/>
      <c r="M9" s="26"/>
      <c r="N9" s="26"/>
      <c r="O9" s="26" t="str">
        <f t="shared" si="0"/>
        <v/>
      </c>
      <c r="P9" s="26" t="str">
        <f t="shared" si="1"/>
        <v/>
      </c>
      <c r="Q9" s="32"/>
      <c r="R9" s="32"/>
    </row>
    <row r="10" customHeight="1" spans="1:18">
      <c r="A10" s="23"/>
      <c r="B10" s="23"/>
      <c r="C10" s="118"/>
      <c r="D10" s="24"/>
      <c r="E10" s="25"/>
      <c r="F10" s="23"/>
      <c r="G10" s="23"/>
      <c r="H10" s="23"/>
      <c r="I10" s="26"/>
      <c r="J10" s="26"/>
      <c r="K10" s="26"/>
      <c r="L10" s="26"/>
      <c r="M10" s="26"/>
      <c r="N10" s="26"/>
      <c r="O10" s="26" t="str">
        <f t="shared" si="0"/>
        <v/>
      </c>
      <c r="P10" s="26" t="str">
        <f t="shared" si="1"/>
        <v/>
      </c>
      <c r="Q10" s="32"/>
      <c r="R10" s="32"/>
    </row>
    <row r="11" customHeight="1" spans="1:18">
      <c r="A11" s="23"/>
      <c r="B11" s="23"/>
      <c r="C11" s="118"/>
      <c r="D11" s="24"/>
      <c r="E11" s="25"/>
      <c r="F11" s="23"/>
      <c r="G11" s="23"/>
      <c r="H11" s="23"/>
      <c r="I11" s="26"/>
      <c r="J11" s="26"/>
      <c r="K11" s="26"/>
      <c r="L11" s="26"/>
      <c r="M11" s="26"/>
      <c r="N11" s="26"/>
      <c r="O11" s="26" t="str">
        <f t="shared" si="0"/>
        <v/>
      </c>
      <c r="P11" s="26" t="str">
        <f t="shared" si="1"/>
        <v/>
      </c>
      <c r="Q11" s="32"/>
      <c r="R11" s="32"/>
    </row>
    <row r="12" customHeight="1" spans="1:18">
      <c r="A12" s="23"/>
      <c r="B12" s="23"/>
      <c r="C12" s="118"/>
      <c r="D12" s="24"/>
      <c r="E12" s="25"/>
      <c r="F12" s="23"/>
      <c r="G12" s="23"/>
      <c r="H12" s="23"/>
      <c r="I12" s="26"/>
      <c r="J12" s="26"/>
      <c r="K12" s="26"/>
      <c r="L12" s="26"/>
      <c r="M12" s="26"/>
      <c r="N12" s="26"/>
      <c r="O12" s="26" t="str">
        <f t="shared" si="0"/>
        <v/>
      </c>
      <c r="P12" s="26" t="str">
        <f t="shared" si="1"/>
        <v/>
      </c>
      <c r="Q12" s="32"/>
      <c r="R12" s="32"/>
    </row>
    <row r="13" customHeight="1" spans="1:18">
      <c r="A13" s="23"/>
      <c r="B13" s="23"/>
      <c r="C13" s="118"/>
      <c r="D13" s="24"/>
      <c r="E13" s="25"/>
      <c r="F13" s="23"/>
      <c r="G13" s="23"/>
      <c r="H13" s="23"/>
      <c r="I13" s="26"/>
      <c r="J13" s="26"/>
      <c r="K13" s="26"/>
      <c r="L13" s="26"/>
      <c r="M13" s="26"/>
      <c r="N13" s="26"/>
      <c r="O13" s="26" t="str">
        <f t="shared" si="0"/>
        <v/>
      </c>
      <c r="P13" s="26" t="str">
        <f t="shared" si="1"/>
        <v/>
      </c>
      <c r="Q13" s="32"/>
      <c r="R13" s="32"/>
    </row>
    <row r="14" customHeight="1" spans="1:18">
      <c r="A14" s="23"/>
      <c r="B14" s="23"/>
      <c r="C14" s="118"/>
      <c r="D14" s="24"/>
      <c r="E14" s="25"/>
      <c r="F14" s="23"/>
      <c r="G14" s="23"/>
      <c r="H14" s="23"/>
      <c r="I14" s="26"/>
      <c r="J14" s="26"/>
      <c r="K14" s="26"/>
      <c r="L14" s="26"/>
      <c r="M14" s="26"/>
      <c r="N14" s="26"/>
      <c r="O14" s="26" t="str">
        <f t="shared" si="0"/>
        <v/>
      </c>
      <c r="P14" s="26" t="str">
        <f t="shared" si="1"/>
        <v/>
      </c>
      <c r="Q14" s="32"/>
      <c r="R14" s="32"/>
    </row>
    <row r="15" customHeight="1" spans="1:18">
      <c r="A15" s="23"/>
      <c r="B15" s="23"/>
      <c r="C15" s="118"/>
      <c r="D15" s="24"/>
      <c r="E15" s="25"/>
      <c r="F15" s="23"/>
      <c r="G15" s="23"/>
      <c r="H15" s="23"/>
      <c r="I15" s="26"/>
      <c r="J15" s="26"/>
      <c r="K15" s="26"/>
      <c r="L15" s="26"/>
      <c r="M15" s="26"/>
      <c r="N15" s="26"/>
      <c r="O15" s="26" t="str">
        <f t="shared" si="0"/>
        <v/>
      </c>
      <c r="P15" s="26" t="str">
        <f t="shared" si="1"/>
        <v/>
      </c>
      <c r="Q15" s="32"/>
      <c r="R15" s="32"/>
    </row>
    <row r="16" customHeight="1" spans="1:18">
      <c r="A16" s="23"/>
      <c r="B16" s="23"/>
      <c r="C16" s="118"/>
      <c r="D16" s="24"/>
      <c r="E16" s="25"/>
      <c r="F16" s="23"/>
      <c r="G16" s="23"/>
      <c r="H16" s="23"/>
      <c r="I16" s="26"/>
      <c r="J16" s="26"/>
      <c r="K16" s="26"/>
      <c r="L16" s="26"/>
      <c r="M16" s="26"/>
      <c r="N16" s="26"/>
      <c r="O16" s="26" t="str">
        <f t="shared" si="0"/>
        <v/>
      </c>
      <c r="P16" s="26" t="str">
        <f t="shared" si="1"/>
        <v/>
      </c>
      <c r="Q16" s="32"/>
      <c r="R16" s="32"/>
    </row>
    <row r="17" customHeight="1" spans="1:18">
      <c r="A17" s="23"/>
      <c r="B17" s="23"/>
      <c r="C17" s="118"/>
      <c r="D17" s="24"/>
      <c r="E17" s="25"/>
      <c r="F17" s="23"/>
      <c r="G17" s="23"/>
      <c r="H17" s="23"/>
      <c r="I17" s="26"/>
      <c r="J17" s="26"/>
      <c r="K17" s="26"/>
      <c r="L17" s="26"/>
      <c r="M17" s="26"/>
      <c r="N17" s="26"/>
      <c r="O17" s="26" t="str">
        <f t="shared" si="0"/>
        <v/>
      </c>
      <c r="P17" s="26" t="str">
        <f t="shared" si="1"/>
        <v/>
      </c>
      <c r="Q17" s="32"/>
      <c r="R17" s="32"/>
    </row>
    <row r="18" customHeight="1" spans="1:18">
      <c r="A18" s="23"/>
      <c r="B18" s="23"/>
      <c r="C18" s="118"/>
      <c r="D18" s="24"/>
      <c r="E18" s="25"/>
      <c r="F18" s="23"/>
      <c r="G18" s="23"/>
      <c r="H18" s="23"/>
      <c r="I18" s="26"/>
      <c r="J18" s="26"/>
      <c r="K18" s="26"/>
      <c r="L18" s="26"/>
      <c r="M18" s="26"/>
      <c r="N18" s="26"/>
      <c r="O18" s="26" t="str">
        <f t="shared" si="0"/>
        <v/>
      </c>
      <c r="P18" s="26" t="str">
        <f t="shared" si="1"/>
        <v/>
      </c>
      <c r="Q18" s="32"/>
      <c r="R18" s="32"/>
    </row>
    <row r="19" customHeight="1" spans="1:18">
      <c r="A19" s="23"/>
      <c r="B19" s="23"/>
      <c r="C19" s="118"/>
      <c r="D19" s="24"/>
      <c r="E19" s="25"/>
      <c r="F19" s="23"/>
      <c r="G19" s="23"/>
      <c r="H19" s="23"/>
      <c r="I19" s="26"/>
      <c r="J19" s="26"/>
      <c r="K19" s="26"/>
      <c r="L19" s="26"/>
      <c r="M19" s="26"/>
      <c r="N19" s="26"/>
      <c r="O19" s="26" t="str">
        <f t="shared" si="0"/>
        <v/>
      </c>
      <c r="P19" s="26" t="str">
        <f t="shared" si="1"/>
        <v/>
      </c>
      <c r="Q19" s="32"/>
      <c r="R19" s="32"/>
    </row>
    <row r="20" customHeight="1" spans="1:18">
      <c r="A20" s="23"/>
      <c r="B20" s="23"/>
      <c r="C20" s="118"/>
      <c r="D20" s="24"/>
      <c r="E20" s="25"/>
      <c r="F20" s="23"/>
      <c r="G20" s="23"/>
      <c r="H20" s="23"/>
      <c r="I20" s="26"/>
      <c r="J20" s="26"/>
      <c r="K20" s="26"/>
      <c r="L20" s="26"/>
      <c r="M20" s="26"/>
      <c r="N20" s="26"/>
      <c r="O20" s="26" t="str">
        <f t="shared" si="0"/>
        <v/>
      </c>
      <c r="P20" s="26" t="str">
        <f t="shared" si="1"/>
        <v/>
      </c>
      <c r="Q20" s="32"/>
      <c r="R20" s="32"/>
    </row>
    <row r="21" customHeight="1" spans="1:18">
      <c r="A21" s="23"/>
      <c r="B21" s="23"/>
      <c r="C21" s="118"/>
      <c r="D21" s="24"/>
      <c r="E21" s="25"/>
      <c r="F21" s="23"/>
      <c r="G21" s="23"/>
      <c r="H21" s="23"/>
      <c r="I21" s="26"/>
      <c r="J21" s="26"/>
      <c r="K21" s="26"/>
      <c r="L21" s="26"/>
      <c r="M21" s="26"/>
      <c r="N21" s="26"/>
      <c r="O21" s="26" t="str">
        <f t="shared" si="0"/>
        <v/>
      </c>
      <c r="P21" s="26" t="str">
        <f t="shared" si="1"/>
        <v/>
      </c>
      <c r="Q21" s="32"/>
      <c r="R21" s="32"/>
    </row>
    <row r="22" customHeight="1" spans="1:18">
      <c r="A22" s="23"/>
      <c r="B22" s="23"/>
      <c r="C22" s="118"/>
      <c r="D22" s="24"/>
      <c r="E22" s="25"/>
      <c r="F22" s="23"/>
      <c r="G22" s="23"/>
      <c r="H22" s="23"/>
      <c r="I22" s="26"/>
      <c r="J22" s="26"/>
      <c r="K22" s="26"/>
      <c r="L22" s="26"/>
      <c r="M22" s="26"/>
      <c r="N22" s="26"/>
      <c r="O22" s="26" t="str">
        <f t="shared" si="0"/>
        <v/>
      </c>
      <c r="P22" s="26" t="str">
        <f t="shared" si="1"/>
        <v/>
      </c>
      <c r="Q22" s="32"/>
      <c r="R22" s="32"/>
    </row>
    <row r="23" customHeight="1" spans="1:18">
      <c r="A23" s="23"/>
      <c r="B23" s="23"/>
      <c r="C23" s="118"/>
      <c r="D23" s="24"/>
      <c r="E23" s="25"/>
      <c r="F23" s="23"/>
      <c r="G23" s="23"/>
      <c r="H23" s="23"/>
      <c r="I23" s="26"/>
      <c r="J23" s="26"/>
      <c r="K23" s="26"/>
      <c r="L23" s="26"/>
      <c r="M23" s="26"/>
      <c r="N23" s="26"/>
      <c r="O23" s="26" t="str">
        <f t="shared" si="0"/>
        <v/>
      </c>
      <c r="P23" s="26" t="str">
        <f t="shared" si="1"/>
        <v/>
      </c>
      <c r="Q23" s="32"/>
      <c r="R23" s="32"/>
    </row>
    <row r="24" customHeight="1" spans="1:18">
      <c r="A24" s="23"/>
      <c r="B24" s="23"/>
      <c r="C24" s="118"/>
      <c r="D24" s="24"/>
      <c r="E24" s="25"/>
      <c r="F24" s="23"/>
      <c r="G24" s="23"/>
      <c r="H24" s="23"/>
      <c r="I24" s="26"/>
      <c r="J24" s="26"/>
      <c r="K24" s="26"/>
      <c r="L24" s="26"/>
      <c r="M24" s="26"/>
      <c r="N24" s="26"/>
      <c r="O24" s="26" t="str">
        <f t="shared" si="0"/>
        <v/>
      </c>
      <c r="P24" s="26" t="str">
        <f t="shared" si="1"/>
        <v/>
      </c>
      <c r="Q24" s="32"/>
      <c r="R24" s="32"/>
    </row>
    <row r="25" customHeight="1" spans="1:18">
      <c r="A25" s="23"/>
      <c r="B25" s="23"/>
      <c r="C25" s="118"/>
      <c r="D25" s="24"/>
      <c r="E25" s="25"/>
      <c r="F25" s="23"/>
      <c r="G25" s="23"/>
      <c r="H25" s="23"/>
      <c r="I25" s="26"/>
      <c r="J25" s="26"/>
      <c r="K25" s="26"/>
      <c r="L25" s="26"/>
      <c r="M25" s="26"/>
      <c r="N25" s="26"/>
      <c r="O25" s="26" t="str">
        <f t="shared" si="0"/>
        <v/>
      </c>
      <c r="P25" s="26" t="str">
        <f t="shared" si="1"/>
        <v/>
      </c>
      <c r="Q25" s="32"/>
      <c r="R25" s="32"/>
    </row>
    <row r="26" customHeight="1" spans="1:18">
      <c r="A26" s="23"/>
      <c r="B26" s="23"/>
      <c r="C26" s="118"/>
      <c r="D26" s="24"/>
      <c r="E26" s="25"/>
      <c r="F26" s="23"/>
      <c r="G26" s="23"/>
      <c r="H26" s="23"/>
      <c r="I26" s="26"/>
      <c r="J26" s="26"/>
      <c r="K26" s="26"/>
      <c r="L26" s="26"/>
      <c r="M26" s="26"/>
      <c r="N26" s="26"/>
      <c r="O26" s="26" t="str">
        <f t="shared" si="0"/>
        <v/>
      </c>
      <c r="P26" s="26"/>
      <c r="Q26" s="32"/>
      <c r="R26" s="32"/>
    </row>
    <row r="27" customHeight="1" spans="1:18">
      <c r="A27" s="27" t="s">
        <v>451</v>
      </c>
      <c r="B27" s="119"/>
      <c r="C27" s="119"/>
      <c r="D27" s="45"/>
      <c r="E27" s="25"/>
      <c r="F27" s="23"/>
      <c r="G27" s="23"/>
      <c r="H27" s="23"/>
      <c r="I27" s="26"/>
      <c r="J27" s="26">
        <f>SUM(J6:J26)</f>
        <v>0</v>
      </c>
      <c r="K27" s="26">
        <f>SUM(K6:K26)</f>
        <v>0</v>
      </c>
      <c r="L27" s="26"/>
      <c r="M27" s="26">
        <f>SUM(M6:M26)</f>
        <v>0</v>
      </c>
      <c r="N27" s="26">
        <f>SUM(N6:N26)</f>
        <v>0</v>
      </c>
      <c r="O27" s="26" t="str">
        <f t="shared" si="0"/>
        <v/>
      </c>
      <c r="P27" s="26" t="str">
        <f>IF(M27=0,"",(N27-M27)/M27*100)</f>
        <v/>
      </c>
      <c r="Q27" s="32"/>
      <c r="R27" s="32"/>
    </row>
    <row r="28" customHeight="1" spans="1:13">
      <c r="A28" s="29" t="str">
        <f>封面!D11&amp;封面!G11</f>
        <v>填表人：魏延辉</v>
      </c>
      <c r="G28" s="20"/>
      <c r="M28" s="120" t="str">
        <f>"评估人员："&amp;封面!G28</f>
        <v>评估人员：</v>
      </c>
    </row>
    <row r="29" customHeight="1" spans="1:1">
      <c r="A29" s="29" t="str">
        <f>CONCATENATE(封面!D13,封面!F13,封面!G13,封面!H13,封面!I13,封面!J13,封面!K13)</f>
        <v>填表日期：2021年3月31日</v>
      </c>
    </row>
  </sheetData>
  <mergeCells count="3">
    <mergeCell ref="A2:Q2"/>
    <mergeCell ref="A3:Q3"/>
    <mergeCell ref="A27:D27"/>
  </mergeCells>
  <hyperlinks>
    <hyperlink ref="A1" location="索引目录!C28" display="返回索引页"/>
    <hyperlink ref="B1" location="无形资产汇总!B6" display="返回"/>
  </hyperlinks>
  <printOptions horizontalCentered="1"/>
  <pageMargins left="0.354166666666667" right="0.354166666666667" top="0.786805555555556" bottom="0.786805555555556" header="1.02986111111111" footer="0.511111111111111"/>
  <pageSetup paperSize="9" scale="79" firstPageNumber="4294963191" fitToHeight="0" orientation="landscape" useFirstPageNumber="1"/>
  <headerFooter alignWithMargins="0">
    <oddHeader>&amp;R&amp;"宋体,常规"&amp;10表&amp;"Times New Roman,常规"4-12-1
&amp;"宋体,常规"共&amp;"Times New Roman,常规"&amp;N&amp;"宋体,常规"页第&amp;"Times New Roman,常规"&amp;P&amp;"宋体,常规"页</oddHeader>
  </headerFooter>
  <legacyDrawing r:id="rId2"/>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0"/>
    <pageSetUpPr fitToPage="1"/>
  </sheetPr>
  <dimension ref="A1:P29"/>
  <sheetViews>
    <sheetView workbookViewId="0">
      <selection activeCell="N15" sqref="N15"/>
    </sheetView>
  </sheetViews>
  <sheetFormatPr defaultColWidth="9" defaultRowHeight="15.75"/>
  <cols>
    <col min="1" max="1" width="4" style="96" customWidth="1"/>
    <col min="2" max="2" width="14.75" style="96" customWidth="1"/>
    <col min="3" max="3" width="10.625" style="96" customWidth="1"/>
    <col min="4" max="4" width="5.375" style="96" customWidth="1"/>
    <col min="5" max="5" width="8.5" style="96" customWidth="1"/>
    <col min="6" max="6" width="7.125" style="96" customWidth="1"/>
    <col min="7" max="7" width="8.375" style="96" customWidth="1"/>
    <col min="8" max="8" width="10.625" style="96" customWidth="1"/>
    <col min="9" max="9" width="11" style="96" customWidth="1"/>
    <col min="10" max="10" width="12.625" style="96" hidden="1" customWidth="1" outlineLevel="1"/>
    <col min="11" max="11" width="10.875" style="96" hidden="1" customWidth="1" outlineLevel="1"/>
    <col min="12" max="12" width="10.875" style="96" customWidth="1" collapsed="1"/>
    <col min="13" max="13" width="10.875" style="96" customWidth="1"/>
    <col min="14" max="14" width="6.5" style="96" customWidth="1"/>
    <col min="15" max="15" width="7.25" style="96" customWidth="1"/>
    <col min="16" max="16" width="7.125" style="96" customWidth="1"/>
    <col min="17" max="16384" width="9" style="96"/>
  </cols>
  <sheetData>
    <row r="1" ht="13.5" customHeight="1" spans="1:16">
      <c r="A1" s="94" t="s">
        <v>284</v>
      </c>
      <c r="B1" s="15" t="s">
        <v>361</v>
      </c>
      <c r="C1" s="97"/>
      <c r="D1" s="97"/>
      <c r="E1" s="97"/>
      <c r="F1" s="97"/>
      <c r="G1" s="97"/>
      <c r="H1" s="97"/>
      <c r="I1" s="110"/>
      <c r="J1" s="110"/>
      <c r="K1" s="110"/>
      <c r="L1" s="110"/>
      <c r="M1" s="110"/>
      <c r="N1" s="110"/>
      <c r="O1" s="111"/>
      <c r="P1" s="111"/>
    </row>
    <row r="2" ht="30" customHeight="1" spans="1:16">
      <c r="A2" s="98" t="s">
        <v>1025</v>
      </c>
      <c r="B2" s="98"/>
      <c r="C2" s="99"/>
      <c r="D2" s="99"/>
      <c r="E2" s="99"/>
      <c r="F2" s="99"/>
      <c r="G2" s="99"/>
      <c r="H2" s="99"/>
      <c r="I2" s="99"/>
      <c r="J2" s="99"/>
      <c r="K2" s="99"/>
      <c r="L2" s="99"/>
      <c r="M2" s="99"/>
      <c r="N2" s="99"/>
      <c r="O2" s="99"/>
      <c r="P2" s="99"/>
    </row>
    <row r="3" spans="1:16">
      <c r="A3" s="100" t="str">
        <f>无形资产汇总!A3</f>
        <v>评估基准日：2021年3月31日</v>
      </c>
      <c r="B3" s="97"/>
      <c r="C3" s="97"/>
      <c r="D3" s="97"/>
      <c r="E3" s="97"/>
      <c r="F3" s="97"/>
      <c r="G3" s="97"/>
      <c r="H3" s="97"/>
      <c r="I3" s="110"/>
      <c r="J3" s="110"/>
      <c r="K3" s="110"/>
      <c r="L3" s="110"/>
      <c r="M3" s="110"/>
      <c r="N3" s="110"/>
      <c r="O3" s="110"/>
      <c r="P3" s="110"/>
    </row>
    <row r="4" spans="1:16">
      <c r="A4" s="20" t="str">
        <f>封面!D7&amp;封面!F7</f>
        <v>产权持有人：黑龙江省机场管理集团有限公司漠河机场分公司</v>
      </c>
      <c r="B4" s="101"/>
      <c r="C4" s="101"/>
      <c r="D4" s="101"/>
      <c r="E4" s="101"/>
      <c r="F4" s="101"/>
      <c r="G4" s="101"/>
      <c r="H4" s="101"/>
      <c r="I4" s="101"/>
      <c r="J4" s="101"/>
      <c r="K4" s="101"/>
      <c r="L4" s="101"/>
      <c r="M4" s="101"/>
      <c r="N4" s="101"/>
      <c r="O4" s="101"/>
      <c r="P4" s="112" t="s">
        <v>286</v>
      </c>
    </row>
    <row r="5" ht="27.75" customHeight="1" spans="1:16">
      <c r="A5" s="102" t="s">
        <v>351</v>
      </c>
      <c r="B5" s="102" t="s">
        <v>1026</v>
      </c>
      <c r="C5" s="103" t="s">
        <v>1027</v>
      </c>
      <c r="D5" s="102" t="s">
        <v>1028</v>
      </c>
      <c r="E5" s="102" t="s">
        <v>651</v>
      </c>
      <c r="F5" s="102" t="s">
        <v>1029</v>
      </c>
      <c r="G5" s="102" t="s">
        <v>1030</v>
      </c>
      <c r="H5" s="102" t="s">
        <v>1031</v>
      </c>
      <c r="I5" s="102" t="s">
        <v>569</v>
      </c>
      <c r="J5" s="113" t="s">
        <v>364</v>
      </c>
      <c r="K5" s="113" t="s">
        <v>442</v>
      </c>
      <c r="L5" s="113" t="s">
        <v>366</v>
      </c>
      <c r="M5" s="102" t="s">
        <v>367</v>
      </c>
      <c r="N5" s="102" t="s">
        <v>644</v>
      </c>
      <c r="O5" s="102" t="s">
        <v>387</v>
      </c>
      <c r="P5" s="102" t="s">
        <v>450</v>
      </c>
    </row>
    <row r="6" spans="1:16">
      <c r="A6" s="104"/>
      <c r="B6" s="104"/>
      <c r="C6" s="104"/>
      <c r="D6" s="104"/>
      <c r="E6" s="105"/>
      <c r="F6" s="104"/>
      <c r="G6" s="104"/>
      <c r="H6" s="104"/>
      <c r="I6" s="114"/>
      <c r="J6" s="115"/>
      <c r="K6" s="115"/>
      <c r="L6" s="115"/>
      <c r="M6" s="114"/>
      <c r="N6" s="26" t="str">
        <f>IF(L6=0,"",(M6-L6))</f>
        <v/>
      </c>
      <c r="O6" s="26" t="str">
        <f>IF(L6=0,"",(M6-L6)/L6*100)</f>
        <v/>
      </c>
      <c r="P6" s="116"/>
    </row>
    <row r="7" spans="1:16">
      <c r="A7" s="104"/>
      <c r="B7" s="104"/>
      <c r="C7" s="104"/>
      <c r="D7" s="104"/>
      <c r="E7" s="105"/>
      <c r="F7" s="104"/>
      <c r="G7" s="104"/>
      <c r="H7" s="104"/>
      <c r="I7" s="114"/>
      <c r="J7" s="114"/>
      <c r="K7" s="114"/>
      <c r="L7" s="114"/>
      <c r="M7" s="114"/>
      <c r="N7" s="26" t="str">
        <f t="shared" ref="N7:N27" si="0">IF(L7=0,"",(M7-L7))</f>
        <v/>
      </c>
      <c r="O7" s="26" t="str">
        <f t="shared" ref="O7:O27" si="1">IF(L7=0,"",(M7-L7)/L7*100)</f>
        <v/>
      </c>
      <c r="P7" s="116"/>
    </row>
    <row r="8" spans="1:16">
      <c r="A8" s="104"/>
      <c r="B8" s="104"/>
      <c r="C8" s="104"/>
      <c r="D8" s="104"/>
      <c r="E8" s="105"/>
      <c r="F8" s="104"/>
      <c r="G8" s="104"/>
      <c r="H8" s="104"/>
      <c r="I8" s="114"/>
      <c r="J8" s="114"/>
      <c r="K8" s="114"/>
      <c r="L8" s="114"/>
      <c r="M8" s="114"/>
      <c r="N8" s="26" t="str">
        <f t="shared" si="0"/>
        <v/>
      </c>
      <c r="O8" s="26" t="str">
        <f t="shared" si="1"/>
        <v/>
      </c>
      <c r="P8" s="116"/>
    </row>
    <row r="9" spans="1:16">
      <c r="A9" s="104"/>
      <c r="B9" s="104"/>
      <c r="C9" s="104"/>
      <c r="D9" s="104"/>
      <c r="E9" s="105"/>
      <c r="F9" s="104"/>
      <c r="G9" s="104"/>
      <c r="H9" s="104"/>
      <c r="I9" s="114"/>
      <c r="J9" s="114"/>
      <c r="K9" s="114"/>
      <c r="L9" s="114"/>
      <c r="M9" s="114"/>
      <c r="N9" s="26" t="str">
        <f t="shared" si="0"/>
        <v/>
      </c>
      <c r="O9" s="26" t="str">
        <f t="shared" si="1"/>
        <v/>
      </c>
      <c r="P9" s="116"/>
    </row>
    <row r="10" spans="1:16">
      <c r="A10" s="104"/>
      <c r="B10" s="104"/>
      <c r="C10" s="104"/>
      <c r="D10" s="104"/>
      <c r="E10" s="105"/>
      <c r="F10" s="104"/>
      <c r="G10" s="104"/>
      <c r="H10" s="104"/>
      <c r="I10" s="114"/>
      <c r="J10" s="114"/>
      <c r="K10" s="114"/>
      <c r="L10" s="114"/>
      <c r="M10" s="114"/>
      <c r="N10" s="26" t="str">
        <f t="shared" si="0"/>
        <v/>
      </c>
      <c r="O10" s="26" t="str">
        <f t="shared" si="1"/>
        <v/>
      </c>
      <c r="P10" s="116"/>
    </row>
    <row r="11" spans="1:16">
      <c r="A11" s="104"/>
      <c r="B11" s="104"/>
      <c r="C11" s="104"/>
      <c r="D11" s="104"/>
      <c r="E11" s="105"/>
      <c r="F11" s="104"/>
      <c r="G11" s="104"/>
      <c r="H11" s="104"/>
      <c r="I11" s="114"/>
      <c r="J11" s="114"/>
      <c r="K11" s="114"/>
      <c r="L11" s="114"/>
      <c r="M11" s="114"/>
      <c r="N11" s="26" t="str">
        <f t="shared" si="0"/>
        <v/>
      </c>
      <c r="O11" s="26" t="str">
        <f t="shared" si="1"/>
        <v/>
      </c>
      <c r="P11" s="116"/>
    </row>
    <row r="12" spans="1:16">
      <c r="A12" s="104"/>
      <c r="B12" s="104"/>
      <c r="C12" s="104"/>
      <c r="D12" s="104"/>
      <c r="E12" s="105"/>
      <c r="F12" s="104"/>
      <c r="G12" s="104"/>
      <c r="H12" s="104"/>
      <c r="I12" s="114"/>
      <c r="J12" s="114"/>
      <c r="K12" s="114"/>
      <c r="L12" s="114"/>
      <c r="M12" s="114"/>
      <c r="N12" s="26" t="str">
        <f t="shared" si="0"/>
        <v/>
      </c>
      <c r="O12" s="26" t="str">
        <f t="shared" si="1"/>
        <v/>
      </c>
      <c r="P12" s="116"/>
    </row>
    <row r="13" spans="1:16">
      <c r="A13" s="104"/>
      <c r="B13" s="104"/>
      <c r="C13" s="104"/>
      <c r="D13" s="104"/>
      <c r="E13" s="105"/>
      <c r="F13" s="104"/>
      <c r="G13" s="104"/>
      <c r="H13" s="104"/>
      <c r="I13" s="114"/>
      <c r="J13" s="114"/>
      <c r="K13" s="114"/>
      <c r="L13" s="114"/>
      <c r="M13" s="114"/>
      <c r="N13" s="26" t="str">
        <f t="shared" si="0"/>
        <v/>
      </c>
      <c r="O13" s="26" t="str">
        <f t="shared" si="1"/>
        <v/>
      </c>
      <c r="P13" s="116"/>
    </row>
    <row r="14" spans="1:16">
      <c r="A14" s="104"/>
      <c r="B14" s="104"/>
      <c r="C14" s="104"/>
      <c r="D14" s="104"/>
      <c r="E14" s="105"/>
      <c r="F14" s="104"/>
      <c r="G14" s="104"/>
      <c r="H14" s="104"/>
      <c r="I14" s="114"/>
      <c r="J14" s="114"/>
      <c r="K14" s="114"/>
      <c r="L14" s="114"/>
      <c r="M14" s="114"/>
      <c r="N14" s="26" t="str">
        <f t="shared" si="0"/>
        <v/>
      </c>
      <c r="O14" s="26" t="str">
        <f t="shared" si="1"/>
        <v/>
      </c>
      <c r="P14" s="116"/>
    </row>
    <row r="15" spans="1:16">
      <c r="A15" s="104"/>
      <c r="B15" s="104"/>
      <c r="C15" s="104"/>
      <c r="D15" s="104"/>
      <c r="E15" s="105"/>
      <c r="F15" s="104"/>
      <c r="G15" s="104"/>
      <c r="H15" s="104"/>
      <c r="I15" s="114"/>
      <c r="J15" s="114"/>
      <c r="K15" s="114"/>
      <c r="L15" s="114"/>
      <c r="M15" s="114"/>
      <c r="N15" s="26" t="str">
        <f t="shared" si="0"/>
        <v/>
      </c>
      <c r="O15" s="26" t="str">
        <f t="shared" si="1"/>
        <v/>
      </c>
      <c r="P15" s="116"/>
    </row>
    <row r="16" spans="1:16">
      <c r="A16" s="104"/>
      <c r="B16" s="104"/>
      <c r="C16" s="104"/>
      <c r="D16" s="104"/>
      <c r="E16" s="105"/>
      <c r="F16" s="104"/>
      <c r="G16" s="104"/>
      <c r="H16" s="104"/>
      <c r="I16" s="114"/>
      <c r="J16" s="114"/>
      <c r="K16" s="114"/>
      <c r="L16" s="114"/>
      <c r="M16" s="114"/>
      <c r="N16" s="26" t="str">
        <f t="shared" si="0"/>
        <v/>
      </c>
      <c r="O16" s="26" t="str">
        <f t="shared" si="1"/>
        <v/>
      </c>
      <c r="P16" s="116"/>
    </row>
    <row r="17" spans="1:16">
      <c r="A17" s="104"/>
      <c r="B17" s="104"/>
      <c r="C17" s="104"/>
      <c r="D17" s="104"/>
      <c r="E17" s="105"/>
      <c r="F17" s="104"/>
      <c r="G17" s="104"/>
      <c r="H17" s="104"/>
      <c r="I17" s="114"/>
      <c r="J17" s="114"/>
      <c r="K17" s="114"/>
      <c r="L17" s="114"/>
      <c r="M17" s="114"/>
      <c r="N17" s="26" t="str">
        <f t="shared" si="0"/>
        <v/>
      </c>
      <c r="O17" s="26" t="str">
        <f t="shared" si="1"/>
        <v/>
      </c>
      <c r="P17" s="116"/>
    </row>
    <row r="18" spans="1:16">
      <c r="A18" s="104"/>
      <c r="B18" s="104"/>
      <c r="C18" s="104"/>
      <c r="D18" s="104"/>
      <c r="E18" s="105"/>
      <c r="F18" s="104"/>
      <c r="G18" s="104"/>
      <c r="H18" s="104"/>
      <c r="I18" s="114"/>
      <c r="J18" s="114"/>
      <c r="K18" s="114"/>
      <c r="L18" s="114"/>
      <c r="M18" s="114"/>
      <c r="N18" s="26" t="str">
        <f t="shared" si="0"/>
        <v/>
      </c>
      <c r="O18" s="26" t="str">
        <f t="shared" si="1"/>
        <v/>
      </c>
      <c r="P18" s="116"/>
    </row>
    <row r="19" spans="1:16">
      <c r="A19" s="104"/>
      <c r="B19" s="104"/>
      <c r="C19" s="104"/>
      <c r="D19" s="104"/>
      <c r="E19" s="105"/>
      <c r="F19" s="104"/>
      <c r="G19" s="104"/>
      <c r="H19" s="104"/>
      <c r="I19" s="114"/>
      <c r="J19" s="114"/>
      <c r="K19" s="114"/>
      <c r="L19" s="114"/>
      <c r="M19" s="114"/>
      <c r="N19" s="26" t="str">
        <f t="shared" si="0"/>
        <v/>
      </c>
      <c r="O19" s="26" t="str">
        <f t="shared" si="1"/>
        <v/>
      </c>
      <c r="P19" s="116"/>
    </row>
    <row r="20" spans="1:16">
      <c r="A20" s="104"/>
      <c r="B20" s="104"/>
      <c r="C20" s="104"/>
      <c r="D20" s="104"/>
      <c r="E20" s="105"/>
      <c r="F20" s="104"/>
      <c r="G20" s="104"/>
      <c r="H20" s="104"/>
      <c r="I20" s="114"/>
      <c r="J20" s="114"/>
      <c r="K20" s="114"/>
      <c r="L20" s="114"/>
      <c r="M20" s="114"/>
      <c r="N20" s="26" t="str">
        <f t="shared" si="0"/>
        <v/>
      </c>
      <c r="O20" s="26" t="str">
        <f t="shared" si="1"/>
        <v/>
      </c>
      <c r="P20" s="116"/>
    </row>
    <row r="21" spans="1:16">
      <c r="A21" s="104"/>
      <c r="B21" s="104"/>
      <c r="C21" s="104"/>
      <c r="D21" s="104"/>
      <c r="E21" s="105"/>
      <c r="F21" s="104"/>
      <c r="G21" s="104"/>
      <c r="H21" s="104"/>
      <c r="I21" s="114"/>
      <c r="J21" s="114"/>
      <c r="K21" s="114"/>
      <c r="L21" s="114"/>
      <c r="M21" s="114"/>
      <c r="N21" s="26" t="str">
        <f t="shared" si="0"/>
        <v/>
      </c>
      <c r="O21" s="26" t="str">
        <f t="shared" si="1"/>
        <v/>
      </c>
      <c r="P21" s="116"/>
    </row>
    <row r="22" spans="1:16">
      <c r="A22" s="104"/>
      <c r="B22" s="104"/>
      <c r="C22" s="104"/>
      <c r="D22" s="104"/>
      <c r="E22" s="105"/>
      <c r="F22" s="104"/>
      <c r="G22" s="104"/>
      <c r="H22" s="104"/>
      <c r="I22" s="114"/>
      <c r="J22" s="114"/>
      <c r="K22" s="114"/>
      <c r="L22" s="114"/>
      <c r="M22" s="114"/>
      <c r="N22" s="26" t="str">
        <f t="shared" si="0"/>
        <v/>
      </c>
      <c r="O22" s="26" t="str">
        <f t="shared" si="1"/>
        <v/>
      </c>
      <c r="P22" s="116"/>
    </row>
    <row r="23" spans="1:16">
      <c r="A23" s="104"/>
      <c r="B23" s="104"/>
      <c r="C23" s="104"/>
      <c r="D23" s="104"/>
      <c r="E23" s="105"/>
      <c r="F23" s="104"/>
      <c r="G23" s="104"/>
      <c r="H23" s="104"/>
      <c r="I23" s="114"/>
      <c r="J23" s="114"/>
      <c r="K23" s="114"/>
      <c r="L23" s="114"/>
      <c r="M23" s="114"/>
      <c r="N23" s="26" t="str">
        <f t="shared" si="0"/>
        <v/>
      </c>
      <c r="O23" s="26" t="str">
        <f t="shared" si="1"/>
        <v/>
      </c>
      <c r="P23" s="116"/>
    </row>
    <row r="24" spans="1:16">
      <c r="A24" s="104"/>
      <c r="B24" s="104"/>
      <c r="C24" s="104"/>
      <c r="D24" s="104"/>
      <c r="E24" s="105"/>
      <c r="F24" s="104"/>
      <c r="G24" s="104"/>
      <c r="H24" s="104"/>
      <c r="I24" s="114"/>
      <c r="J24" s="114"/>
      <c r="K24" s="114"/>
      <c r="L24" s="114"/>
      <c r="M24" s="114"/>
      <c r="N24" s="26" t="str">
        <f t="shared" si="0"/>
        <v/>
      </c>
      <c r="O24" s="26" t="str">
        <f t="shared" si="1"/>
        <v/>
      </c>
      <c r="P24" s="116"/>
    </row>
    <row r="25" spans="1:16">
      <c r="A25" s="104"/>
      <c r="B25" s="104"/>
      <c r="C25" s="104"/>
      <c r="D25" s="104"/>
      <c r="E25" s="105"/>
      <c r="F25" s="104"/>
      <c r="G25" s="104"/>
      <c r="H25" s="104"/>
      <c r="I25" s="114"/>
      <c r="J25" s="114"/>
      <c r="K25" s="114"/>
      <c r="L25" s="114"/>
      <c r="M25" s="114"/>
      <c r="N25" s="26" t="str">
        <f t="shared" si="0"/>
        <v/>
      </c>
      <c r="O25" s="26" t="str">
        <f t="shared" si="1"/>
        <v/>
      </c>
      <c r="P25" s="116"/>
    </row>
    <row r="26" spans="1:16">
      <c r="A26" s="104"/>
      <c r="B26" s="104"/>
      <c r="C26" s="104"/>
      <c r="D26" s="104"/>
      <c r="E26" s="105"/>
      <c r="F26" s="104"/>
      <c r="G26" s="104"/>
      <c r="H26" s="104"/>
      <c r="I26" s="114"/>
      <c r="J26" s="114"/>
      <c r="K26" s="114"/>
      <c r="L26" s="114"/>
      <c r="M26" s="114"/>
      <c r="N26" s="26" t="str">
        <f t="shared" si="0"/>
        <v/>
      </c>
      <c r="O26" s="26" t="str">
        <f t="shared" si="1"/>
        <v/>
      </c>
      <c r="P26" s="116"/>
    </row>
    <row r="27" spans="1:16">
      <c r="A27" s="106" t="s">
        <v>451</v>
      </c>
      <c r="B27" s="107"/>
      <c r="C27" s="107"/>
      <c r="D27" s="107"/>
      <c r="E27" s="105"/>
      <c r="F27" s="104"/>
      <c r="G27" s="104"/>
      <c r="H27" s="104"/>
      <c r="I27" s="114"/>
      <c r="J27" s="114">
        <f>SUM(J6:J26)</f>
        <v>0</v>
      </c>
      <c r="K27" s="114"/>
      <c r="L27" s="114">
        <f>SUM(L6:L26)</f>
        <v>0</v>
      </c>
      <c r="M27" s="114">
        <f>SUM(M6:M26)</f>
        <v>0</v>
      </c>
      <c r="N27" s="26" t="str">
        <f t="shared" si="0"/>
        <v/>
      </c>
      <c r="O27" s="26" t="str">
        <f t="shared" si="1"/>
        <v/>
      </c>
      <c r="P27" s="116"/>
    </row>
    <row r="28" spans="1:16">
      <c r="A28" s="108" t="s">
        <v>1032</v>
      </c>
      <c r="B28" s="108"/>
      <c r="C28" s="108"/>
      <c r="D28" s="108"/>
      <c r="E28" s="101"/>
      <c r="G28" s="101"/>
      <c r="H28" s="101"/>
      <c r="I28" s="101"/>
      <c r="J28" s="101"/>
      <c r="K28" s="101"/>
      <c r="L28" s="13" t="str">
        <f>"评估人员："&amp;封面!O29&amp;"  "&amp;封面!O35</f>
        <v>评估人员：  </v>
      </c>
      <c r="M28" s="101"/>
      <c r="N28" s="101"/>
      <c r="O28" s="101"/>
      <c r="P28" s="101"/>
    </row>
    <row r="29" spans="1:16">
      <c r="A29" s="29" t="str">
        <f>CONCATENATE(封面!D13,封面!F13,封面!G13,封面!H13,封面!I13,封面!J13,封面!K13)</f>
        <v>填表日期：2021年3月31日</v>
      </c>
      <c r="B29" s="109"/>
      <c r="C29" s="101"/>
      <c r="D29" s="101"/>
      <c r="E29" s="101"/>
      <c r="F29" s="101"/>
      <c r="G29" s="101"/>
      <c r="H29" s="101"/>
      <c r="I29" s="101"/>
      <c r="J29" s="101"/>
      <c r="K29" s="101"/>
      <c r="L29" s="101"/>
      <c r="M29" s="101"/>
      <c r="N29" s="101"/>
      <c r="O29" s="101"/>
      <c r="P29" s="101"/>
    </row>
  </sheetData>
  <mergeCells count="5">
    <mergeCell ref="O1:P1"/>
    <mergeCell ref="A2:P2"/>
    <mergeCell ref="A3:P3"/>
    <mergeCell ref="A27:C27"/>
    <mergeCell ref="A28:D28"/>
  </mergeCells>
  <hyperlinks>
    <hyperlink ref="A1" location="索引目录!C28" display="返回索引页"/>
    <hyperlink ref="B1" location="无形资产汇总!B6" display="返回"/>
  </hyperlinks>
  <printOptions horizontalCentered="1"/>
  <pageMargins left="0.354166666666667" right="0.354166666666667" top="0.786805555555556" bottom="0.786805555555556" header="1.02291666666667" footer="0.511111111111111"/>
  <pageSetup paperSize="9" firstPageNumber="4294963191" orientation="landscape" useFirstPageNumber="1"/>
  <headerFooter alignWithMargins="0">
    <oddHeader>&amp;R&amp;"宋体,常规"&amp;10表&amp;"Times New Roman,常规"4-12-2
&amp;"宋体,常规"共&amp;"Times New Roman,常规"&amp;N&amp;"宋体,常规"页第&amp;"Times New Roman,常规"&amp;P&amp;"宋体,常规"页</oddHeader>
  </headerFooter>
  <legacyDrawing r:id="rId2"/>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9"/>
  <sheetViews>
    <sheetView topLeftCell="A8" workbookViewId="0">
      <selection activeCell="L25" sqref="L25"/>
    </sheetView>
  </sheetViews>
  <sheetFormatPr defaultColWidth="9" defaultRowHeight="15.75" customHeight="1"/>
  <cols>
    <col min="1" max="1" width="5.75" style="13" customWidth="1"/>
    <col min="2" max="2" width="19.125" style="13" customWidth="1"/>
    <col min="3" max="3" width="5.25" style="13" customWidth="1"/>
    <col min="4" max="4" width="8.125" style="13" customWidth="1"/>
    <col min="5" max="5" width="13.375" style="13" customWidth="1"/>
    <col min="6" max="7" width="13.375" style="13" hidden="1" customWidth="1" outlineLevel="1"/>
    <col min="8" max="8" width="13.375" style="13" customWidth="1" collapsed="1"/>
    <col min="9" max="9" width="9.25" style="13" customWidth="1"/>
    <col min="10" max="10" width="13.375" style="13" customWidth="1"/>
    <col min="11" max="11" width="12.5" style="13" customWidth="1"/>
    <col min="12" max="12" width="10.125" style="13" customWidth="1"/>
    <col min="13" max="13" width="11" style="13" customWidth="1"/>
    <col min="14" max="16384" width="9" style="13"/>
  </cols>
  <sheetData>
    <row r="1" spans="1:13">
      <c r="A1" s="94" t="s">
        <v>284</v>
      </c>
      <c r="B1" s="15" t="s">
        <v>361</v>
      </c>
      <c r="C1" s="16"/>
      <c r="D1" s="16"/>
      <c r="E1" s="16"/>
      <c r="F1" s="16"/>
      <c r="G1" s="16"/>
      <c r="H1" s="16"/>
      <c r="I1" s="16"/>
      <c r="J1" s="16"/>
      <c r="K1" s="16"/>
      <c r="L1" s="16"/>
      <c r="M1" s="16"/>
    </row>
    <row r="2" s="11" customFormat="1" ht="30" customHeight="1" spans="1:13">
      <c r="A2" s="17" t="s">
        <v>1033</v>
      </c>
      <c r="B2" s="18"/>
      <c r="C2" s="18"/>
      <c r="D2" s="18"/>
      <c r="E2" s="18"/>
      <c r="F2" s="18"/>
      <c r="G2" s="18"/>
      <c r="H2" s="18"/>
      <c r="I2" s="18"/>
      <c r="J2" s="18"/>
      <c r="K2" s="18"/>
      <c r="L2" s="18"/>
      <c r="M2" s="18"/>
    </row>
    <row r="3" ht="14.1" customHeight="1" spans="1:13">
      <c r="A3" s="19" t="str">
        <f>CONCATENATE(封面!D9,封面!F9,封面!G9,封面!H9,封面!I9,封面!J9,封面!K9)</f>
        <v>评估基准日：2021年3月31日</v>
      </c>
      <c r="B3" s="19"/>
      <c r="C3" s="19"/>
      <c r="D3" s="19"/>
      <c r="E3" s="19"/>
      <c r="F3" s="19"/>
      <c r="G3" s="19"/>
      <c r="H3" s="19"/>
      <c r="I3" s="30"/>
      <c r="J3" s="30"/>
      <c r="K3" s="30"/>
      <c r="L3" s="30"/>
      <c r="M3" s="30"/>
    </row>
    <row r="4" customHeight="1" spans="1:13">
      <c r="A4" s="20" t="str">
        <f>封面!D7&amp;封面!F7</f>
        <v>产权持有人：黑龙江省机场管理集团有限公司漠河机场分公司</v>
      </c>
      <c r="M4" s="31" t="s">
        <v>286</v>
      </c>
    </row>
    <row r="5" s="16" customFormat="1" ht="27.75" customHeight="1" spans="1:13">
      <c r="A5" s="22" t="s">
        <v>351</v>
      </c>
      <c r="B5" s="22" t="s">
        <v>1034</v>
      </c>
      <c r="C5" s="22" t="s">
        <v>651</v>
      </c>
      <c r="D5" s="22" t="s">
        <v>1035</v>
      </c>
      <c r="E5" s="22" t="s">
        <v>569</v>
      </c>
      <c r="F5" s="22" t="s">
        <v>364</v>
      </c>
      <c r="G5" s="22" t="s">
        <v>442</v>
      </c>
      <c r="H5" s="22" t="s">
        <v>366</v>
      </c>
      <c r="I5" s="22" t="s">
        <v>1036</v>
      </c>
      <c r="J5" s="22" t="s">
        <v>367</v>
      </c>
      <c r="K5" s="22" t="s">
        <v>644</v>
      </c>
      <c r="L5" s="22" t="s">
        <v>387</v>
      </c>
      <c r="M5" s="22" t="s">
        <v>450</v>
      </c>
    </row>
    <row r="6" customHeight="1" spans="1:13">
      <c r="A6" s="23"/>
      <c r="B6" s="24"/>
      <c r="C6" s="25"/>
      <c r="D6" s="23"/>
      <c r="E6" s="26"/>
      <c r="F6" s="26"/>
      <c r="G6" s="26"/>
      <c r="H6" s="26"/>
      <c r="I6" s="95"/>
      <c r="J6" s="26"/>
      <c r="K6" s="26" t="str">
        <f>IF(H6=0,"",(J6-H6))</f>
        <v/>
      </c>
      <c r="L6" s="26" t="str">
        <f>IF(H6=0,"",(J6-H6)/H6*100)</f>
        <v/>
      </c>
      <c r="M6" s="32"/>
    </row>
    <row r="7" customHeight="1" spans="1:13">
      <c r="A7" s="23"/>
      <c r="B7" s="24"/>
      <c r="C7" s="25"/>
      <c r="D7" s="23"/>
      <c r="E7" s="26"/>
      <c r="F7" s="26"/>
      <c r="G7" s="26"/>
      <c r="H7" s="26"/>
      <c r="I7" s="95"/>
      <c r="J7" s="26"/>
      <c r="K7" s="26" t="str">
        <f t="shared" ref="K7:K27" si="0">IF(H7=0,"",(J7-H7))</f>
        <v/>
      </c>
      <c r="L7" s="26" t="str">
        <f t="shared" ref="L7:L27" si="1">IF(H7=0,"",(J7-H7)/H7*100)</f>
        <v/>
      </c>
      <c r="M7" s="32"/>
    </row>
    <row r="8" customHeight="1" spans="1:13">
      <c r="A8" s="23"/>
      <c r="B8" s="24"/>
      <c r="C8" s="25"/>
      <c r="D8" s="23"/>
      <c r="E8" s="26"/>
      <c r="F8" s="26"/>
      <c r="G8" s="26"/>
      <c r="H8" s="26"/>
      <c r="I8" s="95"/>
      <c r="J8" s="26"/>
      <c r="K8" s="26" t="str">
        <f t="shared" si="0"/>
        <v/>
      </c>
      <c r="L8" s="26" t="str">
        <f t="shared" si="1"/>
        <v/>
      </c>
      <c r="M8" s="32"/>
    </row>
    <row r="9" customHeight="1" spans="1:13">
      <c r="A9" s="23"/>
      <c r="B9" s="24"/>
      <c r="C9" s="25"/>
      <c r="D9" s="23"/>
      <c r="E9" s="26"/>
      <c r="F9" s="26"/>
      <c r="G9" s="26"/>
      <c r="H9" s="26"/>
      <c r="I9" s="95"/>
      <c r="J9" s="26"/>
      <c r="K9" s="26" t="str">
        <f t="shared" si="0"/>
        <v/>
      </c>
      <c r="L9" s="26" t="str">
        <f t="shared" si="1"/>
        <v/>
      </c>
      <c r="M9" s="32"/>
    </row>
    <row r="10" customHeight="1" spans="1:13">
      <c r="A10" s="23"/>
      <c r="B10" s="24"/>
      <c r="C10" s="25"/>
      <c r="D10" s="23"/>
      <c r="E10" s="26"/>
      <c r="F10" s="26"/>
      <c r="G10" s="26"/>
      <c r="H10" s="26"/>
      <c r="I10" s="95"/>
      <c r="J10" s="26"/>
      <c r="K10" s="26" t="str">
        <f t="shared" si="0"/>
        <v/>
      </c>
      <c r="L10" s="26" t="str">
        <f t="shared" si="1"/>
        <v/>
      </c>
      <c r="M10" s="32"/>
    </row>
    <row r="11" customHeight="1" spans="1:13">
      <c r="A11" s="23"/>
      <c r="B11" s="24"/>
      <c r="C11" s="25"/>
      <c r="D11" s="23"/>
      <c r="E11" s="26"/>
      <c r="F11" s="26"/>
      <c r="G11" s="26"/>
      <c r="H11" s="26"/>
      <c r="I11" s="95"/>
      <c r="J11" s="26"/>
      <c r="K11" s="26" t="str">
        <f t="shared" si="0"/>
        <v/>
      </c>
      <c r="L11" s="26" t="str">
        <f t="shared" si="1"/>
        <v/>
      </c>
      <c r="M11" s="32"/>
    </row>
    <row r="12" customHeight="1" spans="1:13">
      <c r="A12" s="23"/>
      <c r="B12" s="24"/>
      <c r="C12" s="25"/>
      <c r="D12" s="23"/>
      <c r="E12" s="26"/>
      <c r="F12" s="26"/>
      <c r="G12" s="26"/>
      <c r="H12" s="26"/>
      <c r="I12" s="95"/>
      <c r="J12" s="26"/>
      <c r="K12" s="26" t="str">
        <f t="shared" si="0"/>
        <v/>
      </c>
      <c r="L12" s="26" t="str">
        <f t="shared" si="1"/>
        <v/>
      </c>
      <c r="M12" s="32"/>
    </row>
    <row r="13" customHeight="1" spans="1:13">
      <c r="A13" s="23"/>
      <c r="B13" s="24"/>
      <c r="C13" s="25"/>
      <c r="D13" s="23"/>
      <c r="E13" s="26"/>
      <c r="F13" s="26"/>
      <c r="G13" s="26"/>
      <c r="H13" s="26"/>
      <c r="I13" s="95"/>
      <c r="J13" s="26"/>
      <c r="K13" s="26" t="str">
        <f t="shared" si="0"/>
        <v/>
      </c>
      <c r="L13" s="26" t="str">
        <f t="shared" si="1"/>
        <v/>
      </c>
      <c r="M13" s="32"/>
    </row>
    <row r="14" customHeight="1" spans="1:13">
      <c r="A14" s="23"/>
      <c r="B14" s="24"/>
      <c r="C14" s="25"/>
      <c r="D14" s="23"/>
      <c r="E14" s="26"/>
      <c r="F14" s="26"/>
      <c r="G14" s="26"/>
      <c r="H14" s="26"/>
      <c r="I14" s="95"/>
      <c r="J14" s="26"/>
      <c r="K14" s="26" t="str">
        <f t="shared" si="0"/>
        <v/>
      </c>
      <c r="L14" s="26" t="str">
        <f t="shared" si="1"/>
        <v/>
      </c>
      <c r="M14" s="32"/>
    </row>
    <row r="15" customHeight="1" spans="1:13">
      <c r="A15" s="23"/>
      <c r="B15" s="24"/>
      <c r="C15" s="25"/>
      <c r="D15" s="23"/>
      <c r="E15" s="26"/>
      <c r="F15" s="26"/>
      <c r="G15" s="26"/>
      <c r="H15" s="26"/>
      <c r="I15" s="95"/>
      <c r="J15" s="26"/>
      <c r="K15" s="26" t="str">
        <f t="shared" si="0"/>
        <v/>
      </c>
      <c r="L15" s="26" t="str">
        <f t="shared" si="1"/>
        <v/>
      </c>
      <c r="M15" s="32"/>
    </row>
    <row r="16" customHeight="1" spans="1:13">
      <c r="A16" s="23"/>
      <c r="B16" s="24"/>
      <c r="C16" s="25"/>
      <c r="D16" s="23"/>
      <c r="E16" s="26"/>
      <c r="F16" s="26"/>
      <c r="G16" s="26"/>
      <c r="H16" s="26"/>
      <c r="I16" s="95"/>
      <c r="J16" s="26"/>
      <c r="K16" s="26" t="str">
        <f t="shared" si="0"/>
        <v/>
      </c>
      <c r="L16" s="26" t="str">
        <f t="shared" si="1"/>
        <v/>
      </c>
      <c r="M16" s="32"/>
    </row>
    <row r="17" customHeight="1" spans="1:13">
      <c r="A17" s="23"/>
      <c r="B17" s="24"/>
      <c r="C17" s="25"/>
      <c r="D17" s="23"/>
      <c r="E17" s="26"/>
      <c r="F17" s="26"/>
      <c r="G17" s="26"/>
      <c r="H17" s="26"/>
      <c r="I17" s="95"/>
      <c r="J17" s="26"/>
      <c r="K17" s="26" t="str">
        <f t="shared" si="0"/>
        <v/>
      </c>
      <c r="L17" s="26" t="str">
        <f t="shared" si="1"/>
        <v/>
      </c>
      <c r="M17" s="32"/>
    </row>
    <row r="18" customHeight="1" spans="1:13">
      <c r="A18" s="23"/>
      <c r="B18" s="24"/>
      <c r="C18" s="25"/>
      <c r="D18" s="23"/>
      <c r="E18" s="26"/>
      <c r="F18" s="26"/>
      <c r="G18" s="26"/>
      <c r="H18" s="26"/>
      <c r="I18" s="95"/>
      <c r="J18" s="26"/>
      <c r="K18" s="26" t="str">
        <f t="shared" si="0"/>
        <v/>
      </c>
      <c r="L18" s="26" t="str">
        <f t="shared" si="1"/>
        <v/>
      </c>
      <c r="M18" s="32"/>
    </row>
    <row r="19" customHeight="1" spans="1:13">
      <c r="A19" s="23"/>
      <c r="B19" s="24"/>
      <c r="C19" s="25"/>
      <c r="D19" s="23"/>
      <c r="E19" s="26"/>
      <c r="F19" s="26"/>
      <c r="G19" s="26"/>
      <c r="H19" s="26"/>
      <c r="I19" s="95"/>
      <c r="J19" s="26"/>
      <c r="K19" s="26" t="str">
        <f t="shared" si="0"/>
        <v/>
      </c>
      <c r="L19" s="26" t="str">
        <f t="shared" si="1"/>
        <v/>
      </c>
      <c r="M19" s="32"/>
    </row>
    <row r="20" customHeight="1" spans="1:13">
      <c r="A20" s="23"/>
      <c r="B20" s="24"/>
      <c r="C20" s="25"/>
      <c r="D20" s="23"/>
      <c r="E20" s="26"/>
      <c r="F20" s="26"/>
      <c r="G20" s="26"/>
      <c r="H20" s="26"/>
      <c r="I20" s="95"/>
      <c r="J20" s="26"/>
      <c r="K20" s="26" t="str">
        <f t="shared" si="0"/>
        <v/>
      </c>
      <c r="L20" s="26" t="str">
        <f t="shared" si="1"/>
        <v/>
      </c>
      <c r="M20" s="32"/>
    </row>
    <row r="21" customHeight="1" spans="1:13">
      <c r="A21" s="23"/>
      <c r="B21" s="24"/>
      <c r="C21" s="25"/>
      <c r="D21" s="23"/>
      <c r="E21" s="26"/>
      <c r="F21" s="26"/>
      <c r="G21" s="26"/>
      <c r="H21" s="26"/>
      <c r="I21" s="95"/>
      <c r="J21" s="26"/>
      <c r="K21" s="26" t="str">
        <f t="shared" si="0"/>
        <v/>
      </c>
      <c r="L21" s="26" t="str">
        <f t="shared" si="1"/>
        <v/>
      </c>
      <c r="M21" s="32"/>
    </row>
    <row r="22" customHeight="1" spans="1:13">
      <c r="A22" s="23"/>
      <c r="B22" s="24"/>
      <c r="C22" s="25"/>
      <c r="D22" s="23"/>
      <c r="E22" s="26"/>
      <c r="F22" s="26"/>
      <c r="G22" s="26"/>
      <c r="H22" s="26"/>
      <c r="I22" s="95"/>
      <c r="J22" s="26"/>
      <c r="K22" s="26" t="str">
        <f t="shared" si="0"/>
        <v/>
      </c>
      <c r="L22" s="26" t="str">
        <f t="shared" si="1"/>
        <v/>
      </c>
      <c r="M22" s="32"/>
    </row>
    <row r="23" customHeight="1" spans="1:13">
      <c r="A23" s="23"/>
      <c r="B23" s="24"/>
      <c r="C23" s="25"/>
      <c r="D23" s="23"/>
      <c r="E23" s="26"/>
      <c r="F23" s="26"/>
      <c r="G23" s="26"/>
      <c r="H23" s="26"/>
      <c r="I23" s="95"/>
      <c r="J23" s="26"/>
      <c r="K23" s="26" t="str">
        <f t="shared" si="0"/>
        <v/>
      </c>
      <c r="L23" s="26" t="str">
        <f t="shared" si="1"/>
        <v/>
      </c>
      <c r="M23" s="32"/>
    </row>
    <row r="24" customHeight="1" spans="1:13">
      <c r="A24" s="23"/>
      <c r="B24" s="24"/>
      <c r="C24" s="25"/>
      <c r="D24" s="23"/>
      <c r="E24" s="26"/>
      <c r="F24" s="26"/>
      <c r="G24" s="26"/>
      <c r="H24" s="26"/>
      <c r="I24" s="95"/>
      <c r="J24" s="26"/>
      <c r="K24" s="26" t="str">
        <f t="shared" si="0"/>
        <v/>
      </c>
      <c r="L24" s="26" t="str">
        <f t="shared" si="1"/>
        <v/>
      </c>
      <c r="M24" s="32"/>
    </row>
    <row r="25" customHeight="1" spans="1:13">
      <c r="A25" s="23"/>
      <c r="B25" s="24"/>
      <c r="C25" s="25"/>
      <c r="D25" s="23"/>
      <c r="E25" s="26"/>
      <c r="F25" s="26"/>
      <c r="G25" s="26"/>
      <c r="H25" s="26"/>
      <c r="I25" s="95"/>
      <c r="J25" s="26"/>
      <c r="K25" s="26" t="str">
        <f t="shared" si="0"/>
        <v/>
      </c>
      <c r="L25" s="26" t="str">
        <f t="shared" si="1"/>
        <v/>
      </c>
      <c r="M25" s="32"/>
    </row>
    <row r="26" customHeight="1" spans="1:13">
      <c r="A26" s="23"/>
      <c r="B26" s="24"/>
      <c r="C26" s="25"/>
      <c r="D26" s="23"/>
      <c r="E26" s="26"/>
      <c r="F26" s="26"/>
      <c r="G26" s="26"/>
      <c r="H26" s="26"/>
      <c r="I26" s="95"/>
      <c r="J26" s="26"/>
      <c r="K26" s="26" t="str">
        <f t="shared" si="0"/>
        <v/>
      </c>
      <c r="L26" s="26"/>
      <c r="M26" s="32"/>
    </row>
    <row r="27" customHeight="1" spans="1:13">
      <c r="A27" s="27" t="s">
        <v>451</v>
      </c>
      <c r="B27" s="45"/>
      <c r="C27" s="25"/>
      <c r="D27" s="23"/>
      <c r="E27" s="26"/>
      <c r="F27" s="26">
        <f>SUM(F6:F26)</f>
        <v>0</v>
      </c>
      <c r="G27" s="26"/>
      <c r="H27" s="26">
        <f>SUM(H6:H26)</f>
        <v>0</v>
      </c>
      <c r="I27" s="95"/>
      <c r="J27" s="26">
        <f>SUM(J6:J26)</f>
        <v>0</v>
      </c>
      <c r="K27" s="26" t="str">
        <f t="shared" si="0"/>
        <v/>
      </c>
      <c r="L27" s="26" t="str">
        <f t="shared" si="1"/>
        <v/>
      </c>
      <c r="M27" s="32"/>
    </row>
    <row r="28" customHeight="1" spans="1:8">
      <c r="A28" s="29" t="str">
        <f>封面!D11&amp;封面!G11</f>
        <v>填表人：魏延辉</v>
      </c>
      <c r="H28" s="20" t="str">
        <f>"评估人员："&amp;封面!G34</f>
        <v>评估人员：</v>
      </c>
    </row>
    <row r="29" customHeight="1" spans="1:1">
      <c r="A29" s="29" t="str">
        <f>CONCATENATE(封面!D13,封面!F13,封面!G13,封面!H13,封面!I13,封面!J13,封面!K13)</f>
        <v>填表日期：2021年3月31日</v>
      </c>
    </row>
  </sheetData>
  <mergeCells count="3">
    <mergeCell ref="A2:M2"/>
    <mergeCell ref="A3:M3"/>
    <mergeCell ref="A27:B27"/>
  </mergeCells>
  <hyperlinks>
    <hyperlink ref="A1" location="索引目录!C29" display="返回索引页"/>
    <hyperlink ref="B1" location="无形资产汇总!B7" display="返回"/>
  </hyperlinks>
  <printOptions horizontalCentered="1"/>
  <pageMargins left="0.354166666666667" right="0.354166666666667" top="0.786805555555556" bottom="0.786805555555556" header="1.05972222222222" footer="0.511111111111111"/>
  <pageSetup paperSize="9" firstPageNumber="4294963191" fitToHeight="0" orientation="landscape" useFirstPageNumber="1"/>
  <headerFooter alignWithMargins="0">
    <oddHeader>&amp;R&amp;"宋体,常规"&amp;10表&amp;"Times New Roman,常规"4-12-3
&amp;"宋体,常规"共&amp;"Times New Roman,常规"&amp;N&amp;"宋体,常规"页第&amp;"Times New Roman,常规"&amp;P&amp;"宋体,常规"页</oddHeader>
  </headerFooter>
  <legacyDrawing r:id="rId2"/>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pageSetUpPr fitToPage="1"/>
  </sheetPr>
  <dimension ref="A1:J29"/>
  <sheetViews>
    <sheetView workbookViewId="0">
      <selection activeCell="B1" sqref="B1"/>
    </sheetView>
  </sheetViews>
  <sheetFormatPr defaultColWidth="9" defaultRowHeight="15.75" customHeight="1"/>
  <cols>
    <col min="1" max="1" width="7.625" style="13" customWidth="1"/>
    <col min="2" max="2" width="27" style="13" customWidth="1"/>
    <col min="3" max="3" width="13.75" style="13" customWidth="1"/>
    <col min="4" max="5" width="13.375" style="13" hidden="1" customWidth="1" outlineLevel="1"/>
    <col min="6" max="6" width="17.375" style="13" customWidth="1" collapsed="1"/>
    <col min="7" max="7" width="17.375" style="13" customWidth="1"/>
    <col min="8" max="8" width="14.375" style="13" customWidth="1"/>
    <col min="9" max="9" width="11.625" style="13" customWidth="1"/>
    <col min="10" max="10" width="12" style="13" customWidth="1"/>
    <col min="11" max="16384" width="9" style="13"/>
  </cols>
  <sheetData>
    <row r="1" spans="1:10">
      <c r="A1" s="14" t="s">
        <v>284</v>
      </c>
      <c r="B1" s="15" t="s">
        <v>361</v>
      </c>
      <c r="C1" s="16"/>
      <c r="D1" s="16"/>
      <c r="E1" s="16"/>
      <c r="F1" s="16"/>
      <c r="G1" s="16"/>
      <c r="H1" s="16"/>
      <c r="I1" s="16"/>
      <c r="J1" s="16"/>
    </row>
    <row r="2" s="11" customFormat="1" ht="30" customHeight="1" spans="1:10">
      <c r="A2" s="17" t="s">
        <v>1037</v>
      </c>
      <c r="B2" s="18"/>
      <c r="C2" s="18"/>
      <c r="D2" s="18"/>
      <c r="E2" s="18"/>
      <c r="F2" s="18"/>
      <c r="G2" s="18"/>
      <c r="H2" s="18"/>
      <c r="I2" s="18"/>
      <c r="J2" s="18"/>
    </row>
    <row r="3" ht="14.1" customHeight="1" spans="1:10">
      <c r="A3" s="19" t="str">
        <f>CONCATENATE(封面!D9,封面!F9,封面!G9,封面!H9,封面!I9,封面!J9,封面!K9)</f>
        <v>评估基准日：2021年3月31日</v>
      </c>
      <c r="B3" s="19"/>
      <c r="C3" s="19"/>
      <c r="D3" s="19"/>
      <c r="E3" s="19"/>
      <c r="F3" s="19"/>
      <c r="G3" s="30"/>
      <c r="H3" s="30"/>
      <c r="I3" s="30"/>
      <c r="J3" s="30"/>
    </row>
    <row r="4" customHeight="1" spans="1:10">
      <c r="A4" s="20" t="str">
        <f>封面!D7&amp;封面!F7</f>
        <v>产权持有人：黑龙江省机场管理集团有限公司漠河机场分公司</v>
      </c>
      <c r="J4" s="31" t="s">
        <v>286</v>
      </c>
    </row>
    <row r="5" s="16" customFormat="1" ht="27.75" customHeight="1" spans="1:10">
      <c r="A5" s="22" t="s">
        <v>351</v>
      </c>
      <c r="B5" s="22" t="s">
        <v>1034</v>
      </c>
      <c r="C5" s="22" t="s">
        <v>489</v>
      </c>
      <c r="D5" s="22" t="s">
        <v>364</v>
      </c>
      <c r="E5" s="22" t="s">
        <v>442</v>
      </c>
      <c r="F5" s="22" t="s">
        <v>366</v>
      </c>
      <c r="G5" s="22" t="s">
        <v>367</v>
      </c>
      <c r="H5" s="22" t="s">
        <v>644</v>
      </c>
      <c r="I5" s="22" t="s">
        <v>387</v>
      </c>
      <c r="J5" s="22" t="s">
        <v>450</v>
      </c>
    </row>
    <row r="6" customHeight="1" spans="1:10">
      <c r="A6" s="23"/>
      <c r="B6" s="24"/>
      <c r="C6" s="25"/>
      <c r="D6" s="26"/>
      <c r="E6" s="26"/>
      <c r="F6" s="26"/>
      <c r="G6" s="26"/>
      <c r="H6" s="26" t="str">
        <f>IF(F6=0,"",(G6-F6)/F6*100)</f>
        <v/>
      </c>
      <c r="I6" s="26" t="str">
        <f>IF(F6=0,"",(G6-F6)/F6*100)</f>
        <v/>
      </c>
      <c r="J6" s="32"/>
    </row>
    <row r="7" customHeight="1" spans="1:10">
      <c r="A7" s="23"/>
      <c r="B7" s="24"/>
      <c r="C7" s="25"/>
      <c r="D7" s="26"/>
      <c r="E7" s="26"/>
      <c r="F7" s="26"/>
      <c r="G7" s="26"/>
      <c r="H7" s="26" t="str">
        <f t="shared" ref="H7:H27" si="0">IF(F7=0,"",(G7-F7)/F7*100)</f>
        <v/>
      </c>
      <c r="I7" s="26" t="str">
        <f t="shared" ref="I7:I25" si="1">IF(F7=0,"",(G7-F7)/F7*100)</f>
        <v/>
      </c>
      <c r="J7" s="32"/>
    </row>
    <row r="8" customHeight="1" spans="1:10">
      <c r="A8" s="23"/>
      <c r="B8" s="24"/>
      <c r="C8" s="25"/>
      <c r="D8" s="26"/>
      <c r="E8" s="26"/>
      <c r="F8" s="26"/>
      <c r="G8" s="26"/>
      <c r="H8" s="26" t="str">
        <f t="shared" si="0"/>
        <v/>
      </c>
      <c r="I8" s="26" t="str">
        <f t="shared" si="1"/>
        <v/>
      </c>
      <c r="J8" s="32"/>
    </row>
    <row r="9" customHeight="1" spans="1:10">
      <c r="A9" s="23"/>
      <c r="B9" s="24"/>
      <c r="C9" s="25"/>
      <c r="D9" s="26"/>
      <c r="E9" s="26"/>
      <c r="F9" s="26"/>
      <c r="G9" s="26"/>
      <c r="H9" s="26" t="str">
        <f t="shared" si="0"/>
        <v/>
      </c>
      <c r="I9" s="26" t="str">
        <f t="shared" si="1"/>
        <v/>
      </c>
      <c r="J9" s="32"/>
    </row>
    <row r="10" customHeight="1" spans="1:10">
      <c r="A10" s="23"/>
      <c r="B10" s="24"/>
      <c r="C10" s="25"/>
      <c r="D10" s="26"/>
      <c r="E10" s="26"/>
      <c r="F10" s="26"/>
      <c r="G10" s="26"/>
      <c r="H10" s="26" t="str">
        <f t="shared" si="0"/>
        <v/>
      </c>
      <c r="I10" s="26" t="str">
        <f t="shared" si="1"/>
        <v/>
      </c>
      <c r="J10" s="32"/>
    </row>
    <row r="11" customHeight="1" spans="1:10">
      <c r="A11" s="23"/>
      <c r="B11" s="24"/>
      <c r="C11" s="25"/>
      <c r="D11" s="26"/>
      <c r="E11" s="26"/>
      <c r="F11" s="26"/>
      <c r="G11" s="26"/>
      <c r="H11" s="26" t="str">
        <f t="shared" si="0"/>
        <v/>
      </c>
      <c r="I11" s="26" t="str">
        <f t="shared" si="1"/>
        <v/>
      </c>
      <c r="J11" s="32"/>
    </row>
    <row r="12" customHeight="1" spans="1:10">
      <c r="A12" s="23"/>
      <c r="B12" s="24"/>
      <c r="C12" s="25"/>
      <c r="D12" s="26"/>
      <c r="E12" s="26"/>
      <c r="F12" s="26"/>
      <c r="G12" s="26"/>
      <c r="H12" s="26" t="str">
        <f t="shared" si="0"/>
        <v/>
      </c>
      <c r="I12" s="26" t="str">
        <f t="shared" si="1"/>
        <v/>
      </c>
      <c r="J12" s="32"/>
    </row>
    <row r="13" customHeight="1" spans="1:10">
      <c r="A13" s="23"/>
      <c r="B13" s="24"/>
      <c r="C13" s="25"/>
      <c r="D13" s="26"/>
      <c r="E13" s="26"/>
      <c r="F13" s="26"/>
      <c r="G13" s="26"/>
      <c r="H13" s="26" t="str">
        <f t="shared" si="0"/>
        <v/>
      </c>
      <c r="I13" s="26" t="str">
        <f t="shared" si="1"/>
        <v/>
      </c>
      <c r="J13" s="32"/>
    </row>
    <row r="14" customHeight="1" spans="1:10">
      <c r="A14" s="23"/>
      <c r="B14" s="24"/>
      <c r="C14" s="25"/>
      <c r="D14" s="26"/>
      <c r="E14" s="26"/>
      <c r="F14" s="26"/>
      <c r="G14" s="26"/>
      <c r="H14" s="26" t="str">
        <f t="shared" si="0"/>
        <v/>
      </c>
      <c r="I14" s="26" t="str">
        <f t="shared" si="1"/>
        <v/>
      </c>
      <c r="J14" s="32"/>
    </row>
    <row r="15" customHeight="1" spans="1:10">
      <c r="A15" s="23"/>
      <c r="B15" s="24"/>
      <c r="C15" s="25"/>
      <c r="D15" s="26"/>
      <c r="E15" s="26"/>
      <c r="F15" s="26"/>
      <c r="G15" s="26"/>
      <c r="H15" s="26" t="str">
        <f t="shared" si="0"/>
        <v/>
      </c>
      <c r="I15" s="26" t="str">
        <f t="shared" si="1"/>
        <v/>
      </c>
      <c r="J15" s="32"/>
    </row>
    <row r="16" customHeight="1" spans="1:10">
      <c r="A16" s="23"/>
      <c r="B16" s="24"/>
      <c r="C16" s="25"/>
      <c r="D16" s="26"/>
      <c r="E16" s="26"/>
      <c r="F16" s="26"/>
      <c r="G16" s="26"/>
      <c r="H16" s="26" t="str">
        <f t="shared" si="0"/>
        <v/>
      </c>
      <c r="I16" s="26" t="str">
        <f t="shared" si="1"/>
        <v/>
      </c>
      <c r="J16" s="32"/>
    </row>
    <row r="17" customHeight="1" spans="1:10">
      <c r="A17" s="23"/>
      <c r="B17" s="24"/>
      <c r="C17" s="25"/>
      <c r="D17" s="26"/>
      <c r="E17" s="26"/>
      <c r="F17" s="26"/>
      <c r="G17" s="26"/>
      <c r="H17" s="26" t="str">
        <f t="shared" si="0"/>
        <v/>
      </c>
      <c r="I17" s="26" t="str">
        <f t="shared" si="1"/>
        <v/>
      </c>
      <c r="J17" s="32"/>
    </row>
    <row r="18" customHeight="1" spans="1:10">
      <c r="A18" s="23"/>
      <c r="B18" s="24"/>
      <c r="C18" s="25"/>
      <c r="D18" s="26"/>
      <c r="E18" s="26"/>
      <c r="F18" s="26"/>
      <c r="G18" s="26"/>
      <c r="H18" s="26" t="str">
        <f t="shared" si="0"/>
        <v/>
      </c>
      <c r="I18" s="26" t="str">
        <f t="shared" si="1"/>
        <v/>
      </c>
      <c r="J18" s="32"/>
    </row>
    <row r="19" customHeight="1" spans="1:10">
      <c r="A19" s="23"/>
      <c r="B19" s="24"/>
      <c r="C19" s="25"/>
      <c r="D19" s="26"/>
      <c r="E19" s="26"/>
      <c r="F19" s="26"/>
      <c r="G19" s="26"/>
      <c r="H19" s="26" t="str">
        <f t="shared" si="0"/>
        <v/>
      </c>
      <c r="I19" s="26" t="str">
        <f t="shared" si="1"/>
        <v/>
      </c>
      <c r="J19" s="32"/>
    </row>
    <row r="20" customHeight="1" spans="1:10">
      <c r="A20" s="23"/>
      <c r="B20" s="24"/>
      <c r="C20" s="25"/>
      <c r="D20" s="26"/>
      <c r="E20" s="26"/>
      <c r="F20" s="26"/>
      <c r="G20" s="26"/>
      <c r="H20" s="26" t="str">
        <f t="shared" si="0"/>
        <v/>
      </c>
      <c r="I20" s="26" t="str">
        <f t="shared" si="1"/>
        <v/>
      </c>
      <c r="J20" s="32"/>
    </row>
    <row r="21" customHeight="1" spans="1:10">
      <c r="A21" s="23"/>
      <c r="B21" s="24"/>
      <c r="C21" s="25"/>
      <c r="D21" s="26"/>
      <c r="E21" s="26"/>
      <c r="F21" s="26"/>
      <c r="G21" s="26"/>
      <c r="H21" s="26" t="str">
        <f t="shared" si="0"/>
        <v/>
      </c>
      <c r="I21" s="26" t="str">
        <f t="shared" si="1"/>
        <v/>
      </c>
      <c r="J21" s="32"/>
    </row>
    <row r="22" customHeight="1" spans="1:10">
      <c r="A22" s="23"/>
      <c r="B22" s="24"/>
      <c r="C22" s="25"/>
      <c r="D22" s="26"/>
      <c r="E22" s="26"/>
      <c r="F22" s="26"/>
      <c r="G22" s="26"/>
      <c r="H22" s="26" t="str">
        <f t="shared" si="0"/>
        <v/>
      </c>
      <c r="I22" s="26" t="str">
        <f t="shared" si="1"/>
        <v/>
      </c>
      <c r="J22" s="32"/>
    </row>
    <row r="23" customHeight="1" spans="1:10">
      <c r="A23" s="23"/>
      <c r="B23" s="24"/>
      <c r="C23" s="25"/>
      <c r="D23" s="26"/>
      <c r="E23" s="26"/>
      <c r="F23" s="26"/>
      <c r="G23" s="26"/>
      <c r="H23" s="26" t="str">
        <f t="shared" si="0"/>
        <v/>
      </c>
      <c r="I23" s="26" t="str">
        <f t="shared" si="1"/>
        <v/>
      </c>
      <c r="J23" s="32"/>
    </row>
    <row r="24" customHeight="1" spans="1:10">
      <c r="A24" s="23"/>
      <c r="B24" s="24"/>
      <c r="C24" s="25"/>
      <c r="D24" s="26"/>
      <c r="E24" s="26"/>
      <c r="F24" s="26"/>
      <c r="G24" s="26"/>
      <c r="H24" s="26" t="str">
        <f t="shared" si="0"/>
        <v/>
      </c>
      <c r="I24" s="26" t="str">
        <f t="shared" si="1"/>
        <v/>
      </c>
      <c r="J24" s="32"/>
    </row>
    <row r="25" customHeight="1" spans="1:10">
      <c r="A25" s="23"/>
      <c r="B25" s="24"/>
      <c r="C25" s="25"/>
      <c r="D25" s="26"/>
      <c r="E25" s="26"/>
      <c r="F25" s="26"/>
      <c r="G25" s="26"/>
      <c r="H25" s="26" t="str">
        <f t="shared" si="0"/>
        <v/>
      </c>
      <c r="I25" s="26" t="str">
        <f t="shared" si="1"/>
        <v/>
      </c>
      <c r="J25" s="32"/>
    </row>
    <row r="26" customHeight="1" spans="1:10">
      <c r="A26" s="23"/>
      <c r="B26" s="24"/>
      <c r="C26" s="25"/>
      <c r="D26" s="26"/>
      <c r="E26" s="26"/>
      <c r="F26" s="26"/>
      <c r="G26" s="26"/>
      <c r="H26" s="26" t="str">
        <f t="shared" si="0"/>
        <v/>
      </c>
      <c r="I26" s="26"/>
      <c r="J26" s="32"/>
    </row>
    <row r="27" customHeight="1" spans="1:10">
      <c r="A27" s="27" t="s">
        <v>451</v>
      </c>
      <c r="B27" s="45"/>
      <c r="C27" s="25"/>
      <c r="D27" s="26">
        <f>SUM(D6:D26)</f>
        <v>0</v>
      </c>
      <c r="E27" s="26"/>
      <c r="F27" s="26">
        <f>SUM(F6:F26)</f>
        <v>0</v>
      </c>
      <c r="G27" s="26">
        <f>SUM(G6:G26)</f>
        <v>0</v>
      </c>
      <c r="H27" s="26" t="str">
        <f t="shared" si="0"/>
        <v/>
      </c>
      <c r="I27" s="26" t="str">
        <f>IF(F27=0,"",(G27-F27)/F27*100)</f>
        <v/>
      </c>
      <c r="J27" s="32"/>
    </row>
    <row r="28" customHeight="1" spans="1:6">
      <c r="A28" s="29" t="str">
        <f>封面!D11&amp;封面!G11</f>
        <v>填表人：魏延辉</v>
      </c>
      <c r="F28" s="20" t="str">
        <f>"评估人员："&amp;封面!G34</f>
        <v>评估人员：</v>
      </c>
    </row>
    <row r="29" customHeight="1" spans="1:1">
      <c r="A29" s="29" t="str">
        <f>CONCATENATE(封面!D13,封面!F13,封面!G13,封面!H13,封面!I13,封面!J13,封面!K13)</f>
        <v>填表日期：2021年3月31日</v>
      </c>
    </row>
  </sheetData>
  <mergeCells count="3">
    <mergeCell ref="A2:J2"/>
    <mergeCell ref="A3:J3"/>
    <mergeCell ref="A27:B27"/>
  </mergeCells>
  <hyperlinks>
    <hyperlink ref="A1" location="索引目录!D50" display="返回索引页"/>
    <hyperlink ref="B1" location="无形资产汇总!B12" display="返回"/>
  </hyperlinks>
  <printOptions horizontalCentered="1"/>
  <pageMargins left="0.354166666666667" right="0.354166666666667" top="0.786805555555556" bottom="0.786805555555556" header="1.05972222222222" footer="0.511111111111111"/>
  <pageSetup paperSize="9" firstPageNumber="4294963191" fitToHeight="0" orientation="landscape" useFirstPageNumber="1"/>
  <headerFooter alignWithMargins="0">
    <oddHeader>&amp;R&amp;"宋体,常规"&amp;10表&amp;"Times New Roman,常规"6-2
&amp;"宋体,常规"共&amp;"Times New Roman,常规"&amp;N&amp;"宋体,常规"页第&amp;"Times New Roman,常规"&amp;P&amp;"宋体,常规"页</oddHeader>
  </headerFooter>
  <legacyDrawing r:id="rId2"/>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9"/>
  <sheetViews>
    <sheetView topLeftCell="A6" workbookViewId="0">
      <selection activeCell="H6" sqref="H6:H27"/>
    </sheetView>
  </sheetViews>
  <sheetFormatPr defaultColWidth="9" defaultRowHeight="15.75" customHeight="1"/>
  <cols>
    <col min="1" max="1" width="5.75" style="13" customWidth="1"/>
    <col min="2" max="2" width="24.375" style="13" customWidth="1"/>
    <col min="3" max="3" width="13.75" style="13" customWidth="1"/>
    <col min="4" max="5" width="17.625" style="13" hidden="1" customWidth="1" outlineLevel="1"/>
    <col min="6" max="6" width="17.125" style="13" customWidth="1" collapsed="1"/>
    <col min="7" max="7" width="17.125" style="13" customWidth="1"/>
    <col min="8" max="8" width="15.75" style="13" customWidth="1"/>
    <col min="9" max="9" width="11.625" style="13" customWidth="1"/>
    <col min="10" max="10" width="16" style="13" customWidth="1"/>
    <col min="11" max="16384" width="9" style="13"/>
  </cols>
  <sheetData>
    <row r="1" spans="1:10">
      <c r="A1" s="14" t="s">
        <v>284</v>
      </c>
      <c r="B1" s="15" t="s">
        <v>361</v>
      </c>
      <c r="C1" s="16"/>
      <c r="D1" s="16"/>
      <c r="E1" s="16"/>
      <c r="F1" s="16"/>
      <c r="G1" s="16"/>
      <c r="H1" s="16"/>
      <c r="I1" s="16"/>
      <c r="J1" s="16"/>
    </row>
    <row r="2" s="11" customFormat="1" ht="30" customHeight="1" spans="1:10">
      <c r="A2" s="17" t="s">
        <v>1038</v>
      </c>
      <c r="B2" s="18"/>
      <c r="C2" s="18"/>
      <c r="D2" s="18"/>
      <c r="E2" s="18"/>
      <c r="F2" s="18"/>
      <c r="G2" s="18"/>
      <c r="H2" s="18"/>
      <c r="I2" s="18"/>
      <c r="J2" s="18"/>
    </row>
    <row r="3" ht="14.1" customHeight="1" spans="1:10">
      <c r="A3" s="19" t="str">
        <f>CONCATENATE(封面!D9,封面!F9,封面!G9,封面!H9,封面!I9,封面!J9,封面!K9)</f>
        <v>评估基准日：2021年3月31日</v>
      </c>
      <c r="B3" s="19"/>
      <c r="C3" s="19"/>
      <c r="D3" s="19"/>
      <c r="E3" s="19"/>
      <c r="F3" s="19"/>
      <c r="G3" s="30"/>
      <c r="H3" s="30"/>
      <c r="I3" s="30"/>
      <c r="J3" s="30"/>
    </row>
    <row r="4" customHeight="1" spans="1:10">
      <c r="A4" s="20" t="str">
        <f>封面!D7&amp;封面!F7</f>
        <v>产权持有人：黑龙江省机场管理集团有限公司漠河机场分公司</v>
      </c>
      <c r="J4" s="31" t="s">
        <v>286</v>
      </c>
    </row>
    <row r="5" s="16" customFormat="1" ht="27.75" customHeight="1" spans="1:10">
      <c r="A5" s="22" t="s">
        <v>351</v>
      </c>
      <c r="B5" s="22" t="s">
        <v>1034</v>
      </c>
      <c r="C5" s="21" t="s">
        <v>651</v>
      </c>
      <c r="D5" s="22" t="s">
        <v>364</v>
      </c>
      <c r="E5" s="22" t="s">
        <v>442</v>
      </c>
      <c r="F5" s="22" t="s">
        <v>366</v>
      </c>
      <c r="G5" s="22" t="s">
        <v>367</v>
      </c>
      <c r="H5" s="22" t="s">
        <v>644</v>
      </c>
      <c r="I5" s="22" t="s">
        <v>387</v>
      </c>
      <c r="J5" s="22" t="s">
        <v>450</v>
      </c>
    </row>
    <row r="6" customHeight="1" spans="1:10">
      <c r="A6" s="23"/>
      <c r="B6" s="24"/>
      <c r="C6" s="25"/>
      <c r="D6" s="26"/>
      <c r="E6" s="26"/>
      <c r="F6" s="26"/>
      <c r="G6" s="26"/>
      <c r="H6" s="26" t="str">
        <f>IF(F6=0,"",(G6-F6))</f>
        <v/>
      </c>
      <c r="I6" s="26" t="str">
        <f>IF(F6=0,"",(G6-F6)/F6*100)</f>
        <v/>
      </c>
      <c r="J6" s="32"/>
    </row>
    <row r="7" customHeight="1" spans="1:10">
      <c r="A7" s="23"/>
      <c r="B7" s="24"/>
      <c r="C7" s="25"/>
      <c r="D7" s="26"/>
      <c r="E7" s="26"/>
      <c r="F7" s="26"/>
      <c r="G7" s="26"/>
      <c r="H7" s="26" t="str">
        <f t="shared" ref="H7:H27" si="0">IF(F7=0,"",(G7-F7))</f>
        <v/>
      </c>
      <c r="I7" s="26" t="str">
        <f t="shared" ref="I7:I27" si="1">IF(F7=0,"",(G7-F7)/F7*100)</f>
        <v/>
      </c>
      <c r="J7" s="32"/>
    </row>
    <row r="8" customHeight="1" spans="1:10">
      <c r="A8" s="23"/>
      <c r="B8" s="24"/>
      <c r="C8" s="25"/>
      <c r="D8" s="26"/>
      <c r="E8" s="26"/>
      <c r="F8" s="26"/>
      <c r="G8" s="26"/>
      <c r="H8" s="26" t="str">
        <f t="shared" si="0"/>
        <v/>
      </c>
      <c r="I8" s="26" t="str">
        <f t="shared" si="1"/>
        <v/>
      </c>
      <c r="J8" s="32"/>
    </row>
    <row r="9" customHeight="1" spans="1:10">
      <c r="A9" s="23"/>
      <c r="B9" s="24"/>
      <c r="C9" s="25"/>
      <c r="D9" s="26"/>
      <c r="E9" s="26"/>
      <c r="F9" s="26"/>
      <c r="G9" s="26"/>
      <c r="H9" s="26" t="str">
        <f t="shared" si="0"/>
        <v/>
      </c>
      <c r="I9" s="26" t="str">
        <f t="shared" si="1"/>
        <v/>
      </c>
      <c r="J9" s="32"/>
    </row>
    <row r="10" customHeight="1" spans="1:10">
      <c r="A10" s="23"/>
      <c r="B10" s="24"/>
      <c r="C10" s="25"/>
      <c r="D10" s="26"/>
      <c r="E10" s="26"/>
      <c r="F10" s="26"/>
      <c r="G10" s="26"/>
      <c r="H10" s="26" t="str">
        <f t="shared" si="0"/>
        <v/>
      </c>
      <c r="I10" s="26" t="str">
        <f t="shared" si="1"/>
        <v/>
      </c>
      <c r="J10" s="32"/>
    </row>
    <row r="11" customHeight="1" spans="1:10">
      <c r="A11" s="23"/>
      <c r="B11" s="24"/>
      <c r="C11" s="25"/>
      <c r="D11" s="26"/>
      <c r="E11" s="26"/>
      <c r="F11" s="26"/>
      <c r="G11" s="26"/>
      <c r="H11" s="26" t="str">
        <f t="shared" si="0"/>
        <v/>
      </c>
      <c r="I11" s="26" t="str">
        <f t="shared" si="1"/>
        <v/>
      </c>
      <c r="J11" s="32"/>
    </row>
    <row r="12" customHeight="1" spans="1:10">
      <c r="A12" s="23"/>
      <c r="B12" s="24"/>
      <c r="C12" s="25"/>
      <c r="D12" s="26"/>
      <c r="E12" s="26"/>
      <c r="F12" s="26"/>
      <c r="G12" s="26"/>
      <c r="H12" s="26" t="str">
        <f t="shared" si="0"/>
        <v/>
      </c>
      <c r="I12" s="26" t="str">
        <f t="shared" si="1"/>
        <v/>
      </c>
      <c r="J12" s="32"/>
    </row>
    <row r="13" customHeight="1" spans="1:10">
      <c r="A13" s="23"/>
      <c r="B13" s="24"/>
      <c r="C13" s="25"/>
      <c r="D13" s="26"/>
      <c r="E13" s="26"/>
      <c r="F13" s="26"/>
      <c r="G13" s="26"/>
      <c r="H13" s="26" t="str">
        <f t="shared" si="0"/>
        <v/>
      </c>
      <c r="I13" s="26" t="str">
        <f t="shared" si="1"/>
        <v/>
      </c>
      <c r="J13" s="32"/>
    </row>
    <row r="14" customHeight="1" spans="1:10">
      <c r="A14" s="23"/>
      <c r="B14" s="24"/>
      <c r="C14" s="25"/>
      <c r="D14" s="26"/>
      <c r="E14" s="26"/>
      <c r="F14" s="26"/>
      <c r="G14" s="26"/>
      <c r="H14" s="26" t="str">
        <f t="shared" si="0"/>
        <v/>
      </c>
      <c r="I14" s="26" t="str">
        <f t="shared" si="1"/>
        <v/>
      </c>
      <c r="J14" s="32"/>
    </row>
    <row r="15" customHeight="1" spans="1:10">
      <c r="A15" s="23"/>
      <c r="B15" s="24"/>
      <c r="C15" s="25"/>
      <c r="D15" s="26"/>
      <c r="E15" s="26"/>
      <c r="F15" s="26"/>
      <c r="G15" s="26"/>
      <c r="H15" s="26" t="str">
        <f t="shared" si="0"/>
        <v/>
      </c>
      <c r="I15" s="26" t="str">
        <f t="shared" si="1"/>
        <v/>
      </c>
      <c r="J15" s="32"/>
    </row>
    <row r="16" customHeight="1" spans="1:10">
      <c r="A16" s="23"/>
      <c r="B16" s="24"/>
      <c r="C16" s="25"/>
      <c r="D16" s="26"/>
      <c r="E16" s="26"/>
      <c r="F16" s="26"/>
      <c r="G16" s="26"/>
      <c r="H16" s="26" t="str">
        <f t="shared" si="0"/>
        <v/>
      </c>
      <c r="I16" s="26" t="str">
        <f t="shared" si="1"/>
        <v/>
      </c>
      <c r="J16" s="32"/>
    </row>
    <row r="17" customHeight="1" spans="1:10">
      <c r="A17" s="23"/>
      <c r="B17" s="24"/>
      <c r="C17" s="25"/>
      <c r="D17" s="26"/>
      <c r="E17" s="26"/>
      <c r="F17" s="26"/>
      <c r="G17" s="26"/>
      <c r="H17" s="26" t="str">
        <f t="shared" si="0"/>
        <v/>
      </c>
      <c r="I17" s="26" t="str">
        <f t="shared" si="1"/>
        <v/>
      </c>
      <c r="J17" s="32"/>
    </row>
    <row r="18" customHeight="1" spans="1:10">
      <c r="A18" s="23"/>
      <c r="B18" s="24"/>
      <c r="C18" s="25"/>
      <c r="D18" s="26"/>
      <c r="E18" s="26"/>
      <c r="F18" s="26"/>
      <c r="G18" s="26"/>
      <c r="H18" s="26" t="str">
        <f t="shared" si="0"/>
        <v/>
      </c>
      <c r="I18" s="26" t="str">
        <f t="shared" si="1"/>
        <v/>
      </c>
      <c r="J18" s="32"/>
    </row>
    <row r="19" customHeight="1" spans="1:10">
      <c r="A19" s="23"/>
      <c r="B19" s="24"/>
      <c r="C19" s="25"/>
      <c r="D19" s="26"/>
      <c r="E19" s="26"/>
      <c r="F19" s="26"/>
      <c r="G19" s="26"/>
      <c r="H19" s="26" t="str">
        <f t="shared" si="0"/>
        <v/>
      </c>
      <c r="I19" s="26" t="str">
        <f t="shared" si="1"/>
        <v/>
      </c>
      <c r="J19" s="32"/>
    </row>
    <row r="20" customHeight="1" spans="1:10">
      <c r="A20" s="23"/>
      <c r="B20" s="24"/>
      <c r="C20" s="25"/>
      <c r="D20" s="26"/>
      <c r="E20" s="26"/>
      <c r="F20" s="26"/>
      <c r="G20" s="26"/>
      <c r="H20" s="26" t="str">
        <f t="shared" si="0"/>
        <v/>
      </c>
      <c r="I20" s="26" t="str">
        <f t="shared" si="1"/>
        <v/>
      </c>
      <c r="J20" s="32"/>
    </row>
    <row r="21" customHeight="1" spans="1:10">
      <c r="A21" s="23"/>
      <c r="B21" s="24"/>
      <c r="C21" s="25"/>
      <c r="D21" s="26"/>
      <c r="E21" s="26"/>
      <c r="F21" s="26"/>
      <c r="G21" s="26"/>
      <c r="H21" s="26" t="str">
        <f t="shared" si="0"/>
        <v/>
      </c>
      <c r="I21" s="26" t="str">
        <f t="shared" si="1"/>
        <v/>
      </c>
      <c r="J21" s="32"/>
    </row>
    <row r="22" customHeight="1" spans="1:10">
      <c r="A22" s="23"/>
      <c r="B22" s="24"/>
      <c r="C22" s="25"/>
      <c r="D22" s="26"/>
      <c r="E22" s="26"/>
      <c r="F22" s="26"/>
      <c r="G22" s="26"/>
      <c r="H22" s="26" t="str">
        <f t="shared" si="0"/>
        <v/>
      </c>
      <c r="I22" s="26" t="str">
        <f t="shared" si="1"/>
        <v/>
      </c>
      <c r="J22" s="32"/>
    </row>
    <row r="23" customHeight="1" spans="1:10">
      <c r="A23" s="23"/>
      <c r="B23" s="24"/>
      <c r="C23" s="25"/>
      <c r="D23" s="26"/>
      <c r="E23" s="26"/>
      <c r="F23" s="26"/>
      <c r="G23" s="26"/>
      <c r="H23" s="26" t="str">
        <f t="shared" si="0"/>
        <v/>
      </c>
      <c r="I23" s="26" t="str">
        <f t="shared" si="1"/>
        <v/>
      </c>
      <c r="J23" s="32"/>
    </row>
    <row r="24" customHeight="1" spans="1:10">
      <c r="A24" s="23"/>
      <c r="B24" s="24"/>
      <c r="C24" s="25"/>
      <c r="D24" s="26"/>
      <c r="E24" s="26"/>
      <c r="F24" s="26"/>
      <c r="G24" s="26"/>
      <c r="H24" s="26" t="str">
        <f t="shared" si="0"/>
        <v/>
      </c>
      <c r="I24" s="26" t="str">
        <f t="shared" si="1"/>
        <v/>
      </c>
      <c r="J24" s="32"/>
    </row>
    <row r="25" customHeight="1" spans="1:10">
      <c r="A25" s="27" t="s">
        <v>482</v>
      </c>
      <c r="B25" s="45"/>
      <c r="C25" s="25"/>
      <c r="D25" s="26">
        <f>SUM(D6:D24)</f>
        <v>0</v>
      </c>
      <c r="E25" s="26"/>
      <c r="F25" s="26">
        <f>SUM(F6:F24)</f>
        <v>0</v>
      </c>
      <c r="G25" s="26">
        <f>SUM(G6:G24)</f>
        <v>0</v>
      </c>
      <c r="H25" s="26" t="str">
        <f t="shared" si="0"/>
        <v/>
      </c>
      <c r="I25" s="26" t="str">
        <f t="shared" si="1"/>
        <v/>
      </c>
      <c r="J25" s="32"/>
    </row>
    <row r="26" customHeight="1" spans="1:10">
      <c r="A26" s="27" t="s">
        <v>1039</v>
      </c>
      <c r="B26" s="28"/>
      <c r="C26" s="25"/>
      <c r="D26" s="26"/>
      <c r="E26" s="26"/>
      <c r="F26" s="26">
        <f>D26</f>
        <v>0</v>
      </c>
      <c r="G26" s="26">
        <v>0</v>
      </c>
      <c r="H26" s="26" t="str">
        <f t="shared" si="0"/>
        <v/>
      </c>
      <c r="I26" s="26" t="str">
        <f t="shared" si="1"/>
        <v/>
      </c>
      <c r="J26" s="32"/>
    </row>
    <row r="27" customHeight="1" spans="1:10">
      <c r="A27" s="27" t="s">
        <v>621</v>
      </c>
      <c r="B27" s="45"/>
      <c r="C27" s="25"/>
      <c r="D27" s="26">
        <f>D25-D26</f>
        <v>0</v>
      </c>
      <c r="E27" s="26"/>
      <c r="F27" s="26">
        <f>F25-F26</f>
        <v>0</v>
      </c>
      <c r="G27" s="26">
        <f>G25-G26</f>
        <v>0</v>
      </c>
      <c r="H27" s="26" t="str">
        <f t="shared" si="0"/>
        <v/>
      </c>
      <c r="I27" s="26" t="str">
        <f t="shared" si="1"/>
        <v/>
      </c>
      <c r="J27" s="32"/>
    </row>
    <row r="28" customHeight="1" spans="1:7">
      <c r="A28" s="29" t="str">
        <f>封面!D11&amp;封面!G11</f>
        <v>填表人：魏延辉</v>
      </c>
      <c r="F28" s="20"/>
      <c r="G28" s="13" t="str">
        <f>"评估人员："&amp;封面!G34</f>
        <v>评估人员：</v>
      </c>
    </row>
    <row r="29" customHeight="1" spans="1:1">
      <c r="A29" s="29" t="str">
        <f>CONCATENATE(封面!D13,封面!F13,封面!G13,封面!H13,封面!I13,封面!J13,封面!K13)</f>
        <v>填表日期：2021年3月31日</v>
      </c>
    </row>
  </sheetData>
  <mergeCells count="5">
    <mergeCell ref="A2:J2"/>
    <mergeCell ref="A3:J3"/>
    <mergeCell ref="A25:B25"/>
    <mergeCell ref="A26:B26"/>
    <mergeCell ref="A27:B27"/>
  </mergeCells>
  <hyperlinks>
    <hyperlink ref="A1" location="索引目录!D51" display="返回索引页"/>
    <hyperlink ref="B1" location="无形资产汇总!B14" display="返回"/>
  </hyperlinks>
  <printOptions horizontalCentered="1"/>
  <pageMargins left="0.354166666666667" right="0.354166666666667" top="0.786805555555556" bottom="0.786805555555556" header="1.05972222222222" footer="0.511111111111111"/>
  <pageSetup paperSize="9" firstPageNumber="4294963191" fitToHeight="0" orientation="landscape" useFirstPageNumber="1"/>
  <headerFooter alignWithMargins="0">
    <oddHeader>&amp;R&amp;"宋体,常规"&amp;10表&amp;"Times New Roman,常规"4-14
&amp;"宋体,常规"共&amp;"Times New Roman,常规"&amp;N&amp;"宋体,常规"页第&amp;"Times New Roman,常规"&amp;P&amp;"宋体,常规"页</oddHeader>
  </headerFooter>
  <legacyDrawing r:id="rId2"/>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9"/>
  <sheetViews>
    <sheetView workbookViewId="0">
      <selection activeCell="O13" sqref="O13"/>
    </sheetView>
  </sheetViews>
  <sheetFormatPr defaultColWidth="9" defaultRowHeight="15.75" customHeight="1"/>
  <cols>
    <col min="1" max="1" width="5.125" style="13" customWidth="1"/>
    <col min="2" max="2" width="21" style="13" customWidth="1"/>
    <col min="3" max="3" width="7.75" style="13" customWidth="1"/>
    <col min="4" max="4" width="11.25" style="13" customWidth="1"/>
    <col min="5" max="5" width="8.125" style="13" customWidth="1"/>
    <col min="6" max="7" width="14.375" style="13" hidden="1" customWidth="1" outlineLevel="1"/>
    <col min="8" max="8" width="14.375" style="13" customWidth="1" collapsed="1"/>
    <col min="9" max="9" width="7" style="13" customWidth="1"/>
    <col min="10" max="11" width="14.375" style="13" customWidth="1"/>
    <col min="12" max="12" width="8.125" style="13" customWidth="1"/>
    <col min="13" max="13" width="10" style="13" customWidth="1"/>
    <col min="14" max="16384" width="9" style="13"/>
  </cols>
  <sheetData>
    <row r="1" spans="1:13">
      <c r="A1" s="14" t="s">
        <v>284</v>
      </c>
      <c r="B1" s="15" t="s">
        <v>361</v>
      </c>
      <c r="C1" s="16"/>
      <c r="D1" s="16"/>
      <c r="E1" s="16"/>
      <c r="F1" s="16"/>
      <c r="G1" s="16"/>
      <c r="H1" s="16"/>
      <c r="I1" s="16"/>
      <c r="J1" s="16"/>
      <c r="K1" s="16"/>
      <c r="L1" s="16"/>
      <c r="M1" s="16"/>
    </row>
    <row r="2" s="11" customFormat="1" ht="30" customHeight="1" spans="1:13">
      <c r="A2" s="17" t="s">
        <v>1040</v>
      </c>
      <c r="B2" s="18"/>
      <c r="C2" s="18"/>
      <c r="D2" s="18"/>
      <c r="E2" s="18"/>
      <c r="F2" s="18"/>
      <c r="G2" s="18"/>
      <c r="H2" s="18"/>
      <c r="I2" s="18"/>
      <c r="J2" s="18"/>
      <c r="K2" s="18"/>
      <c r="L2" s="18"/>
      <c r="M2" s="18"/>
    </row>
    <row r="3" ht="14.1" customHeight="1" spans="1:13">
      <c r="A3" s="19" t="str">
        <f>CONCATENATE(封面!D9,封面!F9,封面!G9,封面!H9,封面!I9,封面!J9,封面!K9)</f>
        <v>评估基准日：2021年3月31日</v>
      </c>
      <c r="B3" s="19"/>
      <c r="C3" s="19"/>
      <c r="D3" s="19"/>
      <c r="E3" s="19"/>
      <c r="F3" s="19"/>
      <c r="G3" s="19"/>
      <c r="H3" s="19"/>
      <c r="I3" s="30"/>
      <c r="J3" s="30"/>
      <c r="K3" s="30"/>
      <c r="L3" s="30"/>
      <c r="M3" s="30"/>
    </row>
    <row r="4" customHeight="1" spans="1:13">
      <c r="A4" s="20" t="str">
        <f>封面!D7&amp;封面!F7</f>
        <v>产权持有人：黑龙江省机场管理集团有限公司漠河机场分公司</v>
      </c>
      <c r="M4" s="31" t="s">
        <v>286</v>
      </c>
    </row>
    <row r="5" s="16" customFormat="1" ht="27.75" customHeight="1" spans="1:13">
      <c r="A5" s="22" t="s">
        <v>351</v>
      </c>
      <c r="B5" s="22" t="s">
        <v>1041</v>
      </c>
      <c r="C5" s="22" t="s">
        <v>1012</v>
      </c>
      <c r="D5" s="22" t="s">
        <v>1042</v>
      </c>
      <c r="E5" s="22" t="s">
        <v>1043</v>
      </c>
      <c r="F5" s="22" t="s">
        <v>364</v>
      </c>
      <c r="G5" s="22" t="s">
        <v>442</v>
      </c>
      <c r="H5" s="22" t="s">
        <v>366</v>
      </c>
      <c r="I5" s="22" t="s">
        <v>1044</v>
      </c>
      <c r="J5" s="22" t="s">
        <v>367</v>
      </c>
      <c r="K5" s="22" t="s">
        <v>644</v>
      </c>
      <c r="L5" s="22" t="s">
        <v>387</v>
      </c>
      <c r="M5" s="22" t="s">
        <v>450</v>
      </c>
    </row>
    <row r="6" customHeight="1" spans="1:13">
      <c r="A6" s="23"/>
      <c r="B6" s="93"/>
      <c r="C6" s="25"/>
      <c r="D6" s="26"/>
      <c r="E6" s="23"/>
      <c r="F6" s="26"/>
      <c r="G6" s="26"/>
      <c r="H6" s="26"/>
      <c r="I6" s="23"/>
      <c r="J6" s="26"/>
      <c r="K6" s="26" t="str">
        <f>IF(H6=0,"",(J6-H6))</f>
        <v/>
      </c>
      <c r="L6" s="26" t="str">
        <f>IF(H6=0,"",(J6-H6)/H6*100)</f>
        <v/>
      </c>
      <c r="M6" s="32"/>
    </row>
    <row r="7" customHeight="1" spans="1:13">
      <c r="A7" s="23"/>
      <c r="B7" s="93"/>
      <c r="C7" s="25"/>
      <c r="D7" s="26"/>
      <c r="E7" s="23"/>
      <c r="F7" s="26"/>
      <c r="G7" s="26"/>
      <c r="H7" s="26"/>
      <c r="I7" s="23"/>
      <c r="J7" s="26"/>
      <c r="K7" s="26" t="str">
        <f t="shared" ref="K7:K27" si="0">IF(H7=0,"",(J7-H7))</f>
        <v/>
      </c>
      <c r="L7" s="26" t="str">
        <f t="shared" ref="L7:L27" si="1">IF(H7=0,"",(J7-H7)/H7*100)</f>
        <v/>
      </c>
      <c r="M7" s="32"/>
    </row>
    <row r="8" customHeight="1" spans="1:13">
      <c r="A8" s="23"/>
      <c r="B8" s="93"/>
      <c r="C8" s="25"/>
      <c r="D8" s="26"/>
      <c r="E8" s="23"/>
      <c r="F8" s="26"/>
      <c r="G8" s="26"/>
      <c r="H8" s="26"/>
      <c r="I8" s="23"/>
      <c r="J8" s="26"/>
      <c r="K8" s="26" t="str">
        <f t="shared" si="0"/>
        <v/>
      </c>
      <c r="L8" s="26" t="str">
        <f t="shared" si="1"/>
        <v/>
      </c>
      <c r="M8" s="32"/>
    </row>
    <row r="9" customHeight="1" spans="1:13">
      <c r="A9" s="23"/>
      <c r="B9" s="93"/>
      <c r="C9" s="25"/>
      <c r="D9" s="26"/>
      <c r="E9" s="23"/>
      <c r="F9" s="26"/>
      <c r="G9" s="26"/>
      <c r="H9" s="26"/>
      <c r="I9" s="23"/>
      <c r="J9" s="26"/>
      <c r="K9" s="26" t="str">
        <f t="shared" si="0"/>
        <v/>
      </c>
      <c r="L9" s="26" t="str">
        <f t="shared" si="1"/>
        <v/>
      </c>
      <c r="M9" s="32"/>
    </row>
    <row r="10" customHeight="1" spans="1:13">
      <c r="A10" s="23"/>
      <c r="B10" s="93"/>
      <c r="C10" s="25"/>
      <c r="D10" s="26"/>
      <c r="E10" s="23"/>
      <c r="F10" s="26"/>
      <c r="G10" s="26"/>
      <c r="H10" s="26"/>
      <c r="I10" s="23"/>
      <c r="J10" s="26"/>
      <c r="K10" s="26" t="str">
        <f t="shared" si="0"/>
        <v/>
      </c>
      <c r="L10" s="26" t="str">
        <f t="shared" si="1"/>
        <v/>
      </c>
      <c r="M10" s="32"/>
    </row>
    <row r="11" customHeight="1" spans="1:13">
      <c r="A11" s="23"/>
      <c r="B11" s="93"/>
      <c r="C11" s="25"/>
      <c r="D11" s="26"/>
      <c r="E11" s="23"/>
      <c r="F11" s="26"/>
      <c r="G11" s="26"/>
      <c r="H11" s="26"/>
      <c r="I11" s="23"/>
      <c r="J11" s="26"/>
      <c r="K11" s="26" t="str">
        <f t="shared" si="0"/>
        <v/>
      </c>
      <c r="L11" s="26" t="str">
        <f t="shared" si="1"/>
        <v/>
      </c>
      <c r="M11" s="32"/>
    </row>
    <row r="12" customHeight="1" spans="1:13">
      <c r="A12" s="23"/>
      <c r="B12" s="93"/>
      <c r="C12" s="25"/>
      <c r="D12" s="26"/>
      <c r="E12" s="23"/>
      <c r="F12" s="26"/>
      <c r="G12" s="26"/>
      <c r="H12" s="26"/>
      <c r="I12" s="23"/>
      <c r="J12" s="26"/>
      <c r="K12" s="26" t="str">
        <f t="shared" si="0"/>
        <v/>
      </c>
      <c r="L12" s="26" t="str">
        <f t="shared" si="1"/>
        <v/>
      </c>
      <c r="M12" s="32"/>
    </row>
    <row r="13" customHeight="1" spans="1:13">
      <c r="A13" s="23"/>
      <c r="B13" s="24"/>
      <c r="C13" s="25"/>
      <c r="D13" s="26"/>
      <c r="E13" s="23"/>
      <c r="F13" s="26"/>
      <c r="G13" s="26"/>
      <c r="H13" s="26"/>
      <c r="I13" s="23"/>
      <c r="J13" s="26"/>
      <c r="K13" s="26" t="str">
        <f t="shared" si="0"/>
        <v/>
      </c>
      <c r="L13" s="26" t="str">
        <f t="shared" si="1"/>
        <v/>
      </c>
      <c r="M13" s="32"/>
    </row>
    <row r="14" customHeight="1" spans="1:13">
      <c r="A14" s="23"/>
      <c r="B14" s="24"/>
      <c r="C14" s="25"/>
      <c r="D14" s="26"/>
      <c r="E14" s="23"/>
      <c r="F14" s="26"/>
      <c r="G14" s="26"/>
      <c r="H14" s="26"/>
      <c r="I14" s="23"/>
      <c r="J14" s="26"/>
      <c r="K14" s="26" t="str">
        <f t="shared" si="0"/>
        <v/>
      </c>
      <c r="L14" s="26" t="str">
        <f t="shared" si="1"/>
        <v/>
      </c>
      <c r="M14" s="32"/>
    </row>
    <row r="15" customHeight="1" spans="1:13">
      <c r="A15" s="23"/>
      <c r="B15" s="24"/>
      <c r="C15" s="25"/>
      <c r="D15" s="26"/>
      <c r="E15" s="23"/>
      <c r="F15" s="26"/>
      <c r="G15" s="26"/>
      <c r="H15" s="26"/>
      <c r="I15" s="23"/>
      <c r="J15" s="26"/>
      <c r="K15" s="26" t="str">
        <f t="shared" si="0"/>
        <v/>
      </c>
      <c r="L15" s="26" t="str">
        <f t="shared" si="1"/>
        <v/>
      </c>
      <c r="M15" s="32"/>
    </row>
    <row r="16" customHeight="1" spans="1:13">
      <c r="A16" s="23"/>
      <c r="B16" s="24"/>
      <c r="C16" s="25"/>
      <c r="D16" s="26"/>
      <c r="E16" s="23"/>
      <c r="F16" s="26"/>
      <c r="G16" s="26"/>
      <c r="H16" s="26"/>
      <c r="I16" s="23"/>
      <c r="J16" s="26"/>
      <c r="K16" s="26" t="str">
        <f t="shared" si="0"/>
        <v/>
      </c>
      <c r="L16" s="26" t="str">
        <f t="shared" si="1"/>
        <v/>
      </c>
      <c r="M16" s="32"/>
    </row>
    <row r="17" customHeight="1" spans="1:13">
      <c r="A17" s="23"/>
      <c r="B17" s="24"/>
      <c r="C17" s="25"/>
      <c r="D17" s="26"/>
      <c r="E17" s="23"/>
      <c r="F17" s="26"/>
      <c r="G17" s="26"/>
      <c r="H17" s="26"/>
      <c r="I17" s="23"/>
      <c r="J17" s="26"/>
      <c r="K17" s="26" t="str">
        <f t="shared" si="0"/>
        <v/>
      </c>
      <c r="L17" s="26" t="str">
        <f t="shared" si="1"/>
        <v/>
      </c>
      <c r="M17" s="32"/>
    </row>
    <row r="18" customHeight="1" spans="1:13">
      <c r="A18" s="23"/>
      <c r="B18" s="24"/>
      <c r="C18" s="25"/>
      <c r="D18" s="26"/>
      <c r="E18" s="23"/>
      <c r="F18" s="26"/>
      <c r="G18" s="26"/>
      <c r="H18" s="26"/>
      <c r="I18" s="23"/>
      <c r="J18" s="26"/>
      <c r="K18" s="26" t="str">
        <f t="shared" si="0"/>
        <v/>
      </c>
      <c r="L18" s="26" t="str">
        <f t="shared" si="1"/>
        <v/>
      </c>
      <c r="M18" s="32"/>
    </row>
    <row r="19" customHeight="1" spans="1:13">
      <c r="A19" s="23"/>
      <c r="B19" s="24"/>
      <c r="C19" s="25"/>
      <c r="D19" s="26"/>
      <c r="E19" s="23"/>
      <c r="F19" s="26"/>
      <c r="G19" s="26"/>
      <c r="H19" s="26"/>
      <c r="I19" s="23"/>
      <c r="J19" s="26"/>
      <c r="K19" s="26" t="str">
        <f t="shared" si="0"/>
        <v/>
      </c>
      <c r="L19" s="26" t="str">
        <f t="shared" si="1"/>
        <v/>
      </c>
      <c r="M19" s="32"/>
    </row>
    <row r="20" customHeight="1" spans="1:13">
      <c r="A20" s="23"/>
      <c r="B20" s="24"/>
      <c r="C20" s="25"/>
      <c r="D20" s="26"/>
      <c r="E20" s="23"/>
      <c r="F20" s="26"/>
      <c r="G20" s="26"/>
      <c r="H20" s="26"/>
      <c r="I20" s="23"/>
      <c r="J20" s="26"/>
      <c r="K20" s="26" t="str">
        <f t="shared" si="0"/>
        <v/>
      </c>
      <c r="L20" s="26" t="str">
        <f t="shared" si="1"/>
        <v/>
      </c>
      <c r="M20" s="32"/>
    </row>
    <row r="21" customHeight="1" spans="1:13">
      <c r="A21" s="23"/>
      <c r="B21" s="24"/>
      <c r="C21" s="25"/>
      <c r="D21" s="26"/>
      <c r="E21" s="23"/>
      <c r="F21" s="26"/>
      <c r="G21" s="26"/>
      <c r="H21" s="26"/>
      <c r="I21" s="23"/>
      <c r="J21" s="26"/>
      <c r="K21" s="26" t="str">
        <f t="shared" si="0"/>
        <v/>
      </c>
      <c r="L21" s="26" t="str">
        <f t="shared" si="1"/>
        <v/>
      </c>
      <c r="M21" s="32"/>
    </row>
    <row r="22" customHeight="1" spans="1:13">
      <c r="A22" s="23"/>
      <c r="B22" s="24"/>
      <c r="C22" s="25"/>
      <c r="D22" s="26"/>
      <c r="E22" s="23"/>
      <c r="F22" s="26"/>
      <c r="G22" s="26"/>
      <c r="H22" s="26"/>
      <c r="I22" s="23"/>
      <c r="J22" s="26"/>
      <c r="K22" s="26" t="str">
        <f t="shared" si="0"/>
        <v/>
      </c>
      <c r="L22" s="26" t="str">
        <f t="shared" si="1"/>
        <v/>
      </c>
      <c r="M22" s="32"/>
    </row>
    <row r="23" customHeight="1" spans="1:13">
      <c r="A23" s="23"/>
      <c r="B23" s="24"/>
      <c r="C23" s="25"/>
      <c r="D23" s="26"/>
      <c r="E23" s="23"/>
      <c r="F23" s="26"/>
      <c r="G23" s="26"/>
      <c r="H23" s="26"/>
      <c r="I23" s="23"/>
      <c r="J23" s="26"/>
      <c r="K23" s="26" t="str">
        <f t="shared" si="0"/>
        <v/>
      </c>
      <c r="L23" s="26" t="str">
        <f t="shared" si="1"/>
        <v/>
      </c>
      <c r="M23" s="32"/>
    </row>
    <row r="24" customHeight="1" spans="1:13">
      <c r="A24" s="23"/>
      <c r="B24" s="24"/>
      <c r="C24" s="25"/>
      <c r="D24" s="26"/>
      <c r="E24" s="23"/>
      <c r="F24" s="26"/>
      <c r="G24" s="26"/>
      <c r="H24" s="26"/>
      <c r="I24" s="23"/>
      <c r="J24" s="26"/>
      <c r="K24" s="26" t="str">
        <f t="shared" si="0"/>
        <v/>
      </c>
      <c r="L24" s="26" t="str">
        <f t="shared" si="1"/>
        <v/>
      </c>
      <c r="M24" s="32"/>
    </row>
    <row r="25" customHeight="1" spans="1:13">
      <c r="A25" s="23"/>
      <c r="B25" s="24"/>
      <c r="C25" s="25"/>
      <c r="D25" s="26"/>
      <c r="E25" s="23"/>
      <c r="F25" s="26"/>
      <c r="G25" s="26"/>
      <c r="H25" s="26"/>
      <c r="I25" s="23"/>
      <c r="J25" s="26"/>
      <c r="K25" s="26" t="str">
        <f t="shared" si="0"/>
        <v/>
      </c>
      <c r="L25" s="26" t="str">
        <f t="shared" si="1"/>
        <v/>
      </c>
      <c r="M25" s="32"/>
    </row>
    <row r="26" customHeight="1" spans="1:13">
      <c r="A26" s="23"/>
      <c r="B26" s="93"/>
      <c r="C26" s="25"/>
      <c r="D26" s="26"/>
      <c r="E26" s="23"/>
      <c r="F26" s="26"/>
      <c r="G26" s="26"/>
      <c r="H26" s="26"/>
      <c r="I26" s="23"/>
      <c r="J26" s="26"/>
      <c r="K26" s="26" t="str">
        <f t="shared" si="0"/>
        <v/>
      </c>
      <c r="L26" s="26"/>
      <c r="M26" s="32"/>
    </row>
    <row r="27" customHeight="1" spans="1:13">
      <c r="A27" s="27" t="s">
        <v>1045</v>
      </c>
      <c r="B27" s="45"/>
      <c r="C27" s="25"/>
      <c r="D27" s="26"/>
      <c r="E27" s="23"/>
      <c r="F27" s="26">
        <f>SUM(F6:F26)</f>
        <v>0</v>
      </c>
      <c r="G27" s="26"/>
      <c r="H27" s="26">
        <f>SUM(H6:H26)</f>
        <v>0</v>
      </c>
      <c r="I27" s="23"/>
      <c r="J27" s="26">
        <f>SUM(J6:J26)</f>
        <v>0</v>
      </c>
      <c r="K27" s="26" t="str">
        <f t="shared" si="0"/>
        <v/>
      </c>
      <c r="L27" s="26" t="str">
        <f t="shared" si="1"/>
        <v/>
      </c>
      <c r="M27" s="32"/>
    </row>
    <row r="28" customHeight="1" spans="1:8">
      <c r="A28" s="29" t="str">
        <f>封面!D11&amp;封面!G11</f>
        <v>填表人：魏延辉</v>
      </c>
      <c r="H28" s="13" t="str">
        <f>"评估人员："&amp;封面!G36</f>
        <v>评估人员：</v>
      </c>
    </row>
    <row r="29" customHeight="1" spans="1:1">
      <c r="A29" s="29" t="str">
        <f>CONCATENATE(封面!D13,封面!F13,封面!G13,封面!H13,封面!I13,封面!J13,封面!K13)</f>
        <v>填表日期：2021年3月31日</v>
      </c>
    </row>
  </sheetData>
  <mergeCells count="3">
    <mergeCell ref="A2:M2"/>
    <mergeCell ref="A3:M3"/>
    <mergeCell ref="A27:B27"/>
  </mergeCells>
  <hyperlinks>
    <hyperlink ref="A1" location="索引目录!D52" display="返回索引页"/>
    <hyperlink ref="B1" location="分类汇总!B34"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Roman,常规"4-15
&amp;"宋体,常规"共&amp;"Times New Roman,常规"&amp;N&amp;"宋体,常规"页第&amp;"Times New Roman,常规"&amp;P&amp;"宋体,常规"页</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91"/>
  <sheetViews>
    <sheetView view="pageBreakPreview" zoomScaleNormal="100" workbookViewId="0">
      <pane xSplit="2" ySplit="5" topLeftCell="E6" activePane="bottomRight" state="frozen"/>
      <selection/>
      <selection pane="topRight"/>
      <selection pane="bottomLeft"/>
      <selection pane="bottomRight" activeCell="E25" sqref="E25"/>
    </sheetView>
  </sheetViews>
  <sheetFormatPr defaultColWidth="9" defaultRowHeight="15.75" customHeight="1"/>
  <cols>
    <col min="1" max="1" width="6.125" style="13" customWidth="1"/>
    <col min="2" max="2" width="26" style="13" customWidth="1"/>
    <col min="3" max="3" width="16.5" style="13" hidden="1" customWidth="1" outlineLevel="1"/>
    <col min="4" max="4" width="0.875" style="13" hidden="1" customWidth="1" outlineLevel="1"/>
    <col min="5" max="5" width="25.875" style="13" customWidth="1" collapsed="1"/>
    <col min="6" max="6" width="25.25" style="13" customWidth="1"/>
    <col min="7" max="7" width="22.375" style="13" customWidth="1"/>
    <col min="8" max="8" width="17.625" style="270" customWidth="1"/>
    <col min="9" max="9" width="13.375" style="13" customWidth="1"/>
    <col min="10" max="10" width="12.125" style="13" customWidth="1"/>
    <col min="11" max="12" width="11.875" style="13" customWidth="1"/>
    <col min="13" max="16384" width="9" style="13"/>
  </cols>
  <sheetData>
    <row r="1" ht="12.75" customHeight="1" spans="1:8">
      <c r="A1" s="94" t="s">
        <v>284</v>
      </c>
      <c r="B1" s="15" t="s">
        <v>361</v>
      </c>
      <c r="C1" s="16"/>
      <c r="D1" s="16"/>
      <c r="E1" s="16"/>
      <c r="F1" s="16"/>
      <c r="G1" s="16"/>
      <c r="H1" s="432"/>
    </row>
    <row r="2" s="11" customFormat="1" ht="30" customHeight="1" spans="1:8">
      <c r="A2" s="17" t="s">
        <v>362</v>
      </c>
      <c r="B2" s="18"/>
      <c r="C2" s="18"/>
      <c r="D2" s="18"/>
      <c r="E2" s="18"/>
      <c r="F2" s="18"/>
      <c r="G2" s="18"/>
      <c r="H2" s="18"/>
    </row>
    <row r="3" s="67" customFormat="1" ht="15.95" customHeight="1" spans="1:8">
      <c r="A3" s="69" t="str">
        <f>CONCATENATE(封面!D9,封面!F9,封面!G9,封面!H9,封面!I9,封面!J9,封面!K9)</f>
        <v>评估基准日：2021年3月31日</v>
      </c>
      <c r="B3" s="69"/>
      <c r="C3" s="69"/>
      <c r="D3" s="69"/>
      <c r="E3" s="69"/>
      <c r="F3" s="69"/>
      <c r="G3" s="69"/>
      <c r="H3" s="69"/>
    </row>
    <row r="4" s="67" customFormat="1" ht="15.95" customHeight="1" spans="1:12">
      <c r="A4" s="70" t="str">
        <f>封面!D7&amp;封面!F7</f>
        <v>产权持有人：黑龙江省机场管理集团有限公司漠河机场分公司</v>
      </c>
      <c r="H4" s="211" t="s">
        <v>286</v>
      </c>
      <c r="J4" s="678" t="str">
        <f>IF(COUNTIF(J6:J91,"&gt;0")+COUNTIF(J6:J91,"&lt;0")&gt;0,"出错","OK")</f>
        <v>OK</v>
      </c>
      <c r="L4" s="678" t="str">
        <f>IF(COUNTIF(L6:L91,"&gt;0")+COUNTIF(L6:L91,"&lt;0")&gt;0,"出错","OK")</f>
        <v>OK</v>
      </c>
    </row>
    <row r="5" s="68" customFormat="1" ht="15.95" customHeight="1" spans="1:12">
      <c r="A5" s="71" t="s">
        <v>351</v>
      </c>
      <c r="B5" s="657" t="s">
        <v>363</v>
      </c>
      <c r="C5" s="71" t="s">
        <v>364</v>
      </c>
      <c r="D5" s="71" t="s">
        <v>365</v>
      </c>
      <c r="E5" s="71" t="s">
        <v>366</v>
      </c>
      <c r="F5" s="71" t="s">
        <v>367</v>
      </c>
      <c r="G5" s="71" t="s">
        <v>368</v>
      </c>
      <c r="H5" s="172" t="s">
        <v>369</v>
      </c>
      <c r="I5" s="679" t="s">
        <v>370</v>
      </c>
      <c r="J5" s="679" t="s">
        <v>371</v>
      </c>
      <c r="K5" s="680" t="s">
        <v>372</v>
      </c>
      <c r="L5" s="680" t="s">
        <v>371</v>
      </c>
    </row>
    <row r="6" s="670" customFormat="1" ht="13.35" customHeight="1" spans="1:12">
      <c r="A6" s="672">
        <v>1</v>
      </c>
      <c r="B6" s="673" t="s">
        <v>373</v>
      </c>
      <c r="C6" s="674" t="e">
        <f>SUM(C7:C17)</f>
        <v>#REF!</v>
      </c>
      <c r="D6" s="674" t="e">
        <f>SUM(D7:D17)</f>
        <v>#REF!</v>
      </c>
      <c r="E6" s="674">
        <f>SUM(E7:E17)</f>
        <v>0</v>
      </c>
      <c r="F6" s="674">
        <f>SUM(F7:F17)</f>
        <v>0</v>
      </c>
      <c r="G6" s="674">
        <f>F6-E6</f>
        <v>0</v>
      </c>
      <c r="H6" s="649" t="str">
        <f>IF(F6=0,"",(G6-F6)/F6*100)</f>
        <v/>
      </c>
      <c r="I6" s="681" t="e">
        <f>#REF!</f>
        <v>#REF!</v>
      </c>
      <c r="J6" s="681" t="e">
        <f>ROUND(E6-I6,2)</f>
        <v>#REF!</v>
      </c>
      <c r="K6" s="682">
        <f>SUMIF(审定数!$A:$A,"流动资产合计",审定数!$B:$B)</f>
        <v>0</v>
      </c>
      <c r="L6" s="683" t="e">
        <f>ROUND(C6-K6,2)</f>
        <v>#REF!</v>
      </c>
    </row>
    <row r="7" s="67" customFormat="1" ht="13.35" customHeight="1" spans="1:12">
      <c r="A7" s="71">
        <v>2</v>
      </c>
      <c r="B7" s="675" t="s">
        <v>39</v>
      </c>
      <c r="C7" s="75">
        <f>流动汇总!E6</f>
        <v>0</v>
      </c>
      <c r="D7" s="75">
        <f>E7-C7</f>
        <v>0</v>
      </c>
      <c r="E7" s="75">
        <f>流动汇总!F6</f>
        <v>0</v>
      </c>
      <c r="F7" s="75">
        <f>流动汇总!G6</f>
        <v>0</v>
      </c>
      <c r="G7" s="674">
        <f t="shared" ref="G7:G64" si="0">F7-E7</f>
        <v>0</v>
      </c>
      <c r="H7" s="649" t="str">
        <f t="shared" ref="H7:H64" si="1">IF(F7=0,"",(G7-F7)/F7*100)</f>
        <v/>
      </c>
      <c r="I7" s="684" t="e">
        <f>#REF!</f>
        <v>#REF!</v>
      </c>
      <c r="J7" s="681" t="e">
        <f t="shared" ref="J7:J64" si="2">ROUND(E7-I7,2)</f>
        <v>#REF!</v>
      </c>
      <c r="K7" s="685">
        <f>SUMIF(审定数!$A:$A,B7,审定数!$B:$B)</f>
        <v>0</v>
      </c>
      <c r="L7" s="683">
        <f t="shared" ref="L7:L64" si="3">ROUND(C7-K7,2)</f>
        <v>0</v>
      </c>
    </row>
    <row r="8" s="67" customFormat="1" ht="13.35" customHeight="1" spans="1:12">
      <c r="A8" s="71">
        <v>3</v>
      </c>
      <c r="B8" s="675" t="s">
        <v>47</v>
      </c>
      <c r="C8" s="75">
        <f>流动汇总!E7</f>
        <v>0</v>
      </c>
      <c r="D8" s="75">
        <f t="shared" ref="D8:D17" si="4">E8-C8</f>
        <v>0</v>
      </c>
      <c r="E8" s="75">
        <f>流动汇总!F7</f>
        <v>0</v>
      </c>
      <c r="F8" s="75">
        <f>流动汇总!G7</f>
        <v>0</v>
      </c>
      <c r="G8" s="674">
        <f t="shared" si="0"/>
        <v>0</v>
      </c>
      <c r="H8" s="649" t="str">
        <f t="shared" si="1"/>
        <v/>
      </c>
      <c r="I8" s="684" t="e">
        <f>#REF!</f>
        <v>#REF!</v>
      </c>
      <c r="J8" s="681" t="e">
        <f t="shared" si="2"/>
        <v>#REF!</v>
      </c>
      <c r="K8" s="685">
        <f>SUMIF(审定数!$A:$A,B8,审定数!$B:$B)</f>
        <v>0</v>
      </c>
      <c r="L8" s="683">
        <f t="shared" si="3"/>
        <v>0</v>
      </c>
    </row>
    <row r="9" s="67" customFormat="1" ht="13.35" customHeight="1" spans="1:12">
      <c r="A9" s="71">
        <v>4</v>
      </c>
      <c r="B9" s="675" t="s">
        <v>54</v>
      </c>
      <c r="C9" s="75">
        <f>流动汇总!E8</f>
        <v>0</v>
      </c>
      <c r="D9" s="75">
        <f t="shared" si="4"/>
        <v>0</v>
      </c>
      <c r="E9" s="75">
        <f>流动汇总!F8</f>
        <v>0</v>
      </c>
      <c r="F9" s="75">
        <f>流动汇总!G8</f>
        <v>0</v>
      </c>
      <c r="G9" s="674">
        <f t="shared" si="0"/>
        <v>0</v>
      </c>
      <c r="H9" s="649" t="str">
        <f t="shared" si="1"/>
        <v/>
      </c>
      <c r="I9" s="684" t="e">
        <f>#REF!</f>
        <v>#REF!</v>
      </c>
      <c r="J9" s="681" t="e">
        <f t="shared" si="2"/>
        <v>#REF!</v>
      </c>
      <c r="K9" s="685">
        <f>SUMIF(审定数!$A:$A,B9,审定数!$B:$B)</f>
        <v>0</v>
      </c>
      <c r="L9" s="683">
        <f t="shared" si="3"/>
        <v>0</v>
      </c>
    </row>
    <row r="10" s="67" customFormat="1" ht="13.35" customHeight="1" spans="1:12">
      <c r="A10" s="71">
        <v>5</v>
      </c>
      <c r="B10" s="675" t="s">
        <v>56</v>
      </c>
      <c r="C10" s="75">
        <f>流动汇总!E9</f>
        <v>0</v>
      </c>
      <c r="D10" s="75">
        <f t="shared" si="4"/>
        <v>0</v>
      </c>
      <c r="E10" s="75">
        <f>流动汇总!F9</f>
        <v>0</v>
      </c>
      <c r="F10" s="75">
        <f>流动汇总!G9</f>
        <v>0</v>
      </c>
      <c r="G10" s="674">
        <f t="shared" si="0"/>
        <v>0</v>
      </c>
      <c r="H10" s="649" t="str">
        <f t="shared" si="1"/>
        <v/>
      </c>
      <c r="I10" s="684" t="e">
        <f>#REF!</f>
        <v>#REF!</v>
      </c>
      <c r="J10" s="681" t="e">
        <f t="shared" si="2"/>
        <v>#REF!</v>
      </c>
      <c r="K10" s="685">
        <f>SUMIF(审定数!$A:$A,B10,审定数!$B:$B)</f>
        <v>0</v>
      </c>
      <c r="L10" s="683">
        <f t="shared" si="3"/>
        <v>0</v>
      </c>
    </row>
    <row r="11" s="67" customFormat="1" ht="13.35" customHeight="1" spans="1:12">
      <c r="A11" s="71">
        <v>6</v>
      </c>
      <c r="B11" s="675" t="s">
        <v>374</v>
      </c>
      <c r="C11" s="75">
        <f>流动汇总!E10</f>
        <v>0</v>
      </c>
      <c r="D11" s="75">
        <f t="shared" si="4"/>
        <v>0</v>
      </c>
      <c r="E11" s="75">
        <f>流动汇总!F10</f>
        <v>0</v>
      </c>
      <c r="F11" s="75">
        <f>流动汇总!G10</f>
        <v>0</v>
      </c>
      <c r="G11" s="674">
        <f t="shared" si="0"/>
        <v>0</v>
      </c>
      <c r="H11" s="649" t="str">
        <f t="shared" si="1"/>
        <v/>
      </c>
      <c r="I11" s="684" t="e">
        <f>#REF!</f>
        <v>#REF!</v>
      </c>
      <c r="J11" s="681" t="e">
        <f t="shared" si="2"/>
        <v>#REF!</v>
      </c>
      <c r="K11" s="685">
        <f>SUMIF(审定数!$A:$A,B11,审定数!$B:$B)+SUMIF(审定数!$A:$A,"预付账款",审定数!$B:$B)</f>
        <v>0</v>
      </c>
      <c r="L11" s="683">
        <f t="shared" si="3"/>
        <v>0</v>
      </c>
    </row>
    <row r="12" s="67" customFormat="1" ht="13.35" customHeight="1" spans="1:12">
      <c r="A12" s="71">
        <v>7</v>
      </c>
      <c r="B12" s="675" t="s">
        <v>60</v>
      </c>
      <c r="C12" s="75">
        <f>流动汇总!E11</f>
        <v>0</v>
      </c>
      <c r="D12" s="75">
        <f t="shared" si="4"/>
        <v>0</v>
      </c>
      <c r="E12" s="75">
        <f>流动汇总!F11</f>
        <v>0</v>
      </c>
      <c r="F12" s="75">
        <f>流动汇总!G11</f>
        <v>0</v>
      </c>
      <c r="G12" s="674">
        <f t="shared" si="0"/>
        <v>0</v>
      </c>
      <c r="H12" s="649" t="str">
        <f t="shared" si="1"/>
        <v/>
      </c>
      <c r="I12" s="684" t="e">
        <f>#REF!</f>
        <v>#REF!</v>
      </c>
      <c r="J12" s="681" t="e">
        <f t="shared" si="2"/>
        <v>#REF!</v>
      </c>
      <c r="K12" s="685">
        <f>SUMIF(审定数!$A:$A,B12,审定数!$B:$B)</f>
        <v>0</v>
      </c>
      <c r="L12" s="683">
        <f t="shared" si="3"/>
        <v>0</v>
      </c>
    </row>
    <row r="13" s="67" customFormat="1" ht="13.35" customHeight="1" spans="1:12">
      <c r="A13" s="71">
        <v>8</v>
      </c>
      <c r="B13" s="675" t="s">
        <v>62</v>
      </c>
      <c r="C13" s="75">
        <f>流动汇总!E12</f>
        <v>0</v>
      </c>
      <c r="D13" s="75">
        <f t="shared" si="4"/>
        <v>0</v>
      </c>
      <c r="E13" s="75">
        <f>流动汇总!F12</f>
        <v>0</v>
      </c>
      <c r="F13" s="75">
        <f>流动汇总!G12</f>
        <v>0</v>
      </c>
      <c r="G13" s="674">
        <f t="shared" si="0"/>
        <v>0</v>
      </c>
      <c r="H13" s="649" t="str">
        <f t="shared" si="1"/>
        <v/>
      </c>
      <c r="I13" s="684" t="e">
        <f>#REF!</f>
        <v>#REF!</v>
      </c>
      <c r="J13" s="681" t="e">
        <f t="shared" si="2"/>
        <v>#REF!</v>
      </c>
      <c r="K13" s="685">
        <f>SUMIF(审定数!$A:$A,B13,审定数!$B:$B)</f>
        <v>0</v>
      </c>
      <c r="L13" s="683">
        <f t="shared" si="3"/>
        <v>0</v>
      </c>
    </row>
    <row r="14" s="67" customFormat="1" ht="13.35" customHeight="1" spans="1:12">
      <c r="A14" s="71">
        <v>9</v>
      </c>
      <c r="B14" s="675" t="s">
        <v>64</v>
      </c>
      <c r="C14" s="75">
        <f>流动汇总!E13</f>
        <v>0</v>
      </c>
      <c r="D14" s="75">
        <f t="shared" si="4"/>
        <v>0</v>
      </c>
      <c r="E14" s="75">
        <f>流动汇总!F13</f>
        <v>0</v>
      </c>
      <c r="F14" s="75">
        <f>流动汇总!G13</f>
        <v>0</v>
      </c>
      <c r="G14" s="674">
        <f t="shared" si="0"/>
        <v>0</v>
      </c>
      <c r="H14" s="649" t="str">
        <f t="shared" si="1"/>
        <v/>
      </c>
      <c r="I14" s="684" t="e">
        <f>#REF!</f>
        <v>#REF!</v>
      </c>
      <c r="J14" s="681" t="e">
        <f t="shared" si="2"/>
        <v>#REF!</v>
      </c>
      <c r="K14" s="685">
        <f>SUMIF(审定数!$A:$A,B14,审定数!$B:$B)</f>
        <v>0</v>
      </c>
      <c r="L14" s="683">
        <f t="shared" si="3"/>
        <v>0</v>
      </c>
    </row>
    <row r="15" s="67" customFormat="1" ht="13.35" customHeight="1" spans="1:12">
      <c r="A15" s="71">
        <v>10</v>
      </c>
      <c r="B15" s="675" t="s">
        <v>66</v>
      </c>
      <c r="C15" s="75" t="e">
        <f>流动汇总!E14</f>
        <v>#REF!</v>
      </c>
      <c r="D15" s="75" t="e">
        <f t="shared" si="4"/>
        <v>#REF!</v>
      </c>
      <c r="E15" s="75">
        <f>流动汇总!F14</f>
        <v>0</v>
      </c>
      <c r="F15" s="75">
        <f>流动汇总!G14</f>
        <v>0</v>
      </c>
      <c r="G15" s="674">
        <f t="shared" si="0"/>
        <v>0</v>
      </c>
      <c r="H15" s="649" t="str">
        <f t="shared" si="1"/>
        <v/>
      </c>
      <c r="I15" s="684" t="e">
        <f>#REF!</f>
        <v>#REF!</v>
      </c>
      <c r="J15" s="681" t="e">
        <f t="shared" si="2"/>
        <v>#REF!</v>
      </c>
      <c r="K15" s="685">
        <f>SUMIF(审定数!$A:$A,B15,审定数!$B:$B)</f>
        <v>0</v>
      </c>
      <c r="L15" s="683" t="e">
        <f t="shared" si="3"/>
        <v>#REF!</v>
      </c>
    </row>
    <row r="16" s="67" customFormat="1" ht="13.35" customHeight="1" spans="1:12">
      <c r="A16" s="71">
        <v>11</v>
      </c>
      <c r="B16" s="675" t="s">
        <v>375</v>
      </c>
      <c r="C16" s="75">
        <f>流动汇总!E15</f>
        <v>0</v>
      </c>
      <c r="D16" s="75">
        <f t="shared" si="4"/>
        <v>0</v>
      </c>
      <c r="E16" s="75">
        <f>流动汇总!F15</f>
        <v>0</v>
      </c>
      <c r="F16" s="75">
        <f>流动汇总!G15</f>
        <v>0</v>
      </c>
      <c r="G16" s="674">
        <f t="shared" si="0"/>
        <v>0</v>
      </c>
      <c r="H16" s="649" t="str">
        <f t="shared" si="1"/>
        <v/>
      </c>
      <c r="I16" s="684" t="e">
        <f>#REF!</f>
        <v>#REF!</v>
      </c>
      <c r="J16" s="681" t="e">
        <f t="shared" si="2"/>
        <v>#REF!</v>
      </c>
      <c r="K16" s="685">
        <f>SUMIF(审定数!$A:$A,B16,审定数!$B:$B)</f>
        <v>0</v>
      </c>
      <c r="L16" s="683">
        <f t="shared" si="3"/>
        <v>0</v>
      </c>
    </row>
    <row r="17" s="67" customFormat="1" ht="13.35" customHeight="1" spans="1:12">
      <c r="A17" s="71">
        <v>12</v>
      </c>
      <c r="B17" s="675" t="s">
        <v>84</v>
      </c>
      <c r="C17" s="75">
        <f>流动汇总!E16</f>
        <v>0</v>
      </c>
      <c r="D17" s="75">
        <f t="shared" si="4"/>
        <v>0</v>
      </c>
      <c r="E17" s="75">
        <f>流动汇总!F16</f>
        <v>0</v>
      </c>
      <c r="F17" s="75">
        <f>流动汇总!G16</f>
        <v>0</v>
      </c>
      <c r="G17" s="674">
        <f t="shared" si="0"/>
        <v>0</v>
      </c>
      <c r="H17" s="649" t="str">
        <f t="shared" si="1"/>
        <v/>
      </c>
      <c r="I17" s="684" t="e">
        <f>#REF!</f>
        <v>#REF!</v>
      </c>
      <c r="J17" s="681" t="e">
        <f t="shared" si="2"/>
        <v>#REF!</v>
      </c>
      <c r="K17" s="685">
        <f>SUMIF(审定数!$A:$A,B17,审定数!$B:$B)</f>
        <v>0</v>
      </c>
      <c r="L17" s="683">
        <f t="shared" si="3"/>
        <v>0</v>
      </c>
    </row>
    <row r="18" s="67" customFormat="1" ht="13.35" customHeight="1" spans="1:12">
      <c r="A18" s="71">
        <v>13</v>
      </c>
      <c r="B18" s="675"/>
      <c r="C18" s="75"/>
      <c r="D18" s="75"/>
      <c r="E18" s="75"/>
      <c r="F18" s="75"/>
      <c r="G18" s="674">
        <f t="shared" si="0"/>
        <v>0</v>
      </c>
      <c r="H18" s="649" t="str">
        <f t="shared" si="1"/>
        <v/>
      </c>
      <c r="I18" s="684"/>
      <c r="J18" s="681">
        <f t="shared" si="2"/>
        <v>0</v>
      </c>
      <c r="K18" s="685">
        <f>SUMIF(审定数!$A:$A,B18,审定数!$B:$B)</f>
        <v>0</v>
      </c>
      <c r="L18" s="683">
        <f t="shared" si="3"/>
        <v>0</v>
      </c>
    </row>
    <row r="19" s="670" customFormat="1" ht="13.35" customHeight="1" spans="1:12">
      <c r="A19" s="672">
        <v>14</v>
      </c>
      <c r="B19" s="673" t="s">
        <v>376</v>
      </c>
      <c r="C19" s="674" t="e">
        <f>SUM(C20:C36)</f>
        <v>#REF!</v>
      </c>
      <c r="D19" s="674" t="e">
        <f>SUM(D20:D36)</f>
        <v>#REF!</v>
      </c>
      <c r="E19" s="674" t="e">
        <f>SUM(E20:E36)</f>
        <v>#REF!</v>
      </c>
      <c r="F19" s="674" t="e">
        <f>SUM(F20:F36)</f>
        <v>#REF!</v>
      </c>
      <c r="G19" s="674" t="e">
        <f t="shared" si="0"/>
        <v>#REF!</v>
      </c>
      <c r="H19" s="649" t="e">
        <f t="shared" si="1"/>
        <v>#REF!</v>
      </c>
      <c r="I19" s="681" t="e">
        <f>#REF!</f>
        <v>#REF!</v>
      </c>
      <c r="J19" s="681" t="e">
        <f t="shared" si="2"/>
        <v>#REF!</v>
      </c>
      <c r="K19" s="682">
        <f>SUMIF(审定数!$A:$A,"非流动资产合计",审定数!$B:$B)</f>
        <v>0</v>
      </c>
      <c r="L19" s="683" t="e">
        <f t="shared" si="3"/>
        <v>#REF!</v>
      </c>
    </row>
    <row r="20" s="67" customFormat="1" ht="13.35" customHeight="1" spans="1:12">
      <c r="A20" s="71">
        <v>15</v>
      </c>
      <c r="B20" s="675" t="s">
        <v>86</v>
      </c>
      <c r="C20" s="75">
        <f>非流动资产汇总!C6</f>
        <v>0</v>
      </c>
      <c r="D20" s="75">
        <f t="shared" ref="D20:D36" si="5">E20-C20</f>
        <v>0</v>
      </c>
      <c r="E20" s="75">
        <f>非流动资产汇总!D6</f>
        <v>0</v>
      </c>
      <c r="F20" s="75">
        <f>非流动资产汇总!E6</f>
        <v>0</v>
      </c>
      <c r="G20" s="674">
        <f t="shared" si="0"/>
        <v>0</v>
      </c>
      <c r="H20" s="649" t="str">
        <f t="shared" si="1"/>
        <v/>
      </c>
      <c r="I20" s="684" t="e">
        <f>#REF!</f>
        <v>#REF!</v>
      </c>
      <c r="J20" s="681" t="e">
        <f t="shared" si="2"/>
        <v>#REF!</v>
      </c>
      <c r="K20" s="685">
        <f>SUMIF(审定数!$A:$A,B20,审定数!$B:$B)</f>
        <v>0</v>
      </c>
      <c r="L20" s="683">
        <f t="shared" si="3"/>
        <v>0</v>
      </c>
    </row>
    <row r="21" s="67" customFormat="1" ht="13.35" customHeight="1" spans="1:12">
      <c r="A21" s="71">
        <v>16</v>
      </c>
      <c r="B21" s="675" t="s">
        <v>88</v>
      </c>
      <c r="C21" s="75">
        <f>非流动资产汇总!C7</f>
        <v>0</v>
      </c>
      <c r="D21" s="75">
        <f t="shared" si="5"/>
        <v>0</v>
      </c>
      <c r="E21" s="75">
        <f>非流动资产汇总!D7</f>
        <v>0</v>
      </c>
      <c r="F21" s="75">
        <f>非流动资产汇总!E7</f>
        <v>0</v>
      </c>
      <c r="G21" s="674">
        <f t="shared" si="0"/>
        <v>0</v>
      </c>
      <c r="H21" s="649" t="str">
        <f t="shared" si="1"/>
        <v/>
      </c>
      <c r="I21" s="684" t="e">
        <f>#REF!</f>
        <v>#REF!</v>
      </c>
      <c r="J21" s="681" t="e">
        <f t="shared" si="2"/>
        <v>#REF!</v>
      </c>
      <c r="K21" s="685">
        <f>SUMIF(审定数!$A:$A,B21,审定数!$B:$B)</f>
        <v>0</v>
      </c>
      <c r="L21" s="683">
        <f t="shared" si="3"/>
        <v>0</v>
      </c>
    </row>
    <row r="22" s="67" customFormat="1" ht="13.35" customHeight="1" spans="1:12">
      <c r="A22" s="71">
        <v>17</v>
      </c>
      <c r="B22" s="675" t="s">
        <v>89</v>
      </c>
      <c r="C22" s="75">
        <f>非流动资产汇总!C8</f>
        <v>0</v>
      </c>
      <c r="D22" s="75">
        <f t="shared" si="5"/>
        <v>0</v>
      </c>
      <c r="E22" s="75">
        <f>非流动资产汇总!D8</f>
        <v>0</v>
      </c>
      <c r="F22" s="75">
        <f>非流动资产汇总!E8</f>
        <v>0</v>
      </c>
      <c r="G22" s="674">
        <f t="shared" si="0"/>
        <v>0</v>
      </c>
      <c r="H22" s="649" t="str">
        <f t="shared" si="1"/>
        <v/>
      </c>
      <c r="I22" s="684" t="e">
        <f>#REF!</f>
        <v>#REF!</v>
      </c>
      <c r="J22" s="681" t="e">
        <f t="shared" si="2"/>
        <v>#REF!</v>
      </c>
      <c r="K22" s="685">
        <f>SUMIF(审定数!$A:$A,B22,审定数!$B:$B)</f>
        <v>0</v>
      </c>
      <c r="L22" s="683">
        <f t="shared" si="3"/>
        <v>0</v>
      </c>
    </row>
    <row r="23" s="67" customFormat="1" ht="13.35" customHeight="1" spans="1:12">
      <c r="A23" s="71">
        <v>18</v>
      </c>
      <c r="B23" s="675" t="s">
        <v>90</v>
      </c>
      <c r="C23" s="75">
        <f>非流动资产汇总!C9</f>
        <v>0</v>
      </c>
      <c r="D23" s="75">
        <f t="shared" si="5"/>
        <v>0</v>
      </c>
      <c r="E23" s="75">
        <f>非流动资产汇总!D9</f>
        <v>0</v>
      </c>
      <c r="F23" s="75">
        <f>非流动资产汇总!E9</f>
        <v>0</v>
      </c>
      <c r="G23" s="674">
        <f t="shared" si="0"/>
        <v>0</v>
      </c>
      <c r="H23" s="649" t="str">
        <f t="shared" si="1"/>
        <v/>
      </c>
      <c r="I23" s="684" t="e">
        <f>#REF!</f>
        <v>#REF!</v>
      </c>
      <c r="J23" s="681" t="e">
        <f t="shared" si="2"/>
        <v>#REF!</v>
      </c>
      <c r="K23" s="685">
        <f>SUMIF(审定数!$A:$A,B23,审定数!$B:$B)</f>
        <v>0</v>
      </c>
      <c r="L23" s="683">
        <f t="shared" si="3"/>
        <v>0</v>
      </c>
    </row>
    <row r="24" s="67" customFormat="1" ht="13.35" customHeight="1" spans="1:12">
      <c r="A24" s="71">
        <v>19</v>
      </c>
      <c r="B24" s="675" t="s">
        <v>91</v>
      </c>
      <c r="C24" s="75">
        <f>非流动资产汇总!C10</f>
        <v>0</v>
      </c>
      <c r="D24" s="75">
        <f t="shared" si="5"/>
        <v>0</v>
      </c>
      <c r="E24" s="75">
        <f>非流动资产汇总!D10</f>
        <v>0</v>
      </c>
      <c r="F24" s="75">
        <f>非流动资产汇总!E10</f>
        <v>0</v>
      </c>
      <c r="G24" s="674">
        <f t="shared" si="0"/>
        <v>0</v>
      </c>
      <c r="H24" s="649" t="str">
        <f t="shared" si="1"/>
        <v/>
      </c>
      <c r="I24" s="684" t="e">
        <f>#REF!</f>
        <v>#REF!</v>
      </c>
      <c r="J24" s="681" t="e">
        <f t="shared" si="2"/>
        <v>#REF!</v>
      </c>
      <c r="K24" s="685">
        <f>SUMIF(审定数!$A:$A,B24,审定数!$B:$B)</f>
        <v>0</v>
      </c>
      <c r="L24" s="683">
        <f t="shared" si="3"/>
        <v>0</v>
      </c>
    </row>
    <row r="25" s="67" customFormat="1" ht="13.35" customHeight="1" spans="1:12">
      <c r="A25" s="71">
        <v>20</v>
      </c>
      <c r="B25" s="675" t="s">
        <v>92</v>
      </c>
      <c r="C25" s="75" t="e">
        <f>非流动资产汇总!C11</f>
        <v>#REF!</v>
      </c>
      <c r="D25" s="75" t="e">
        <f t="shared" si="5"/>
        <v>#REF!</v>
      </c>
      <c r="E25" s="75" t="e">
        <f>非流动资产汇总!D11</f>
        <v>#REF!</v>
      </c>
      <c r="F25" s="75" t="e">
        <f>非流动资产汇总!E11</f>
        <v>#REF!</v>
      </c>
      <c r="G25" s="674" t="e">
        <f t="shared" si="0"/>
        <v>#REF!</v>
      </c>
      <c r="H25" s="649" t="e">
        <f t="shared" si="1"/>
        <v>#REF!</v>
      </c>
      <c r="I25" s="684" t="e">
        <f>#REF!</f>
        <v>#REF!</v>
      </c>
      <c r="J25" s="681" t="e">
        <f t="shared" si="2"/>
        <v>#REF!</v>
      </c>
      <c r="K25" s="685">
        <f>SUMIF(审定数!$A:$A,B25,审定数!$B:$B)</f>
        <v>0</v>
      </c>
      <c r="L25" s="683" t="e">
        <f t="shared" si="3"/>
        <v>#REF!</v>
      </c>
    </row>
    <row r="26" s="67" customFormat="1" ht="13.35" customHeight="1" spans="1:12">
      <c r="A26" s="71">
        <v>21</v>
      </c>
      <c r="B26" s="675" t="s">
        <v>100</v>
      </c>
      <c r="C26" s="75">
        <f>非流动资产汇总!C12</f>
        <v>0</v>
      </c>
      <c r="D26" s="75">
        <f t="shared" si="5"/>
        <v>0</v>
      </c>
      <c r="E26" s="75">
        <f>非流动资产汇总!D12</f>
        <v>0</v>
      </c>
      <c r="F26" s="75">
        <f>非流动资产汇总!E12</f>
        <v>0</v>
      </c>
      <c r="G26" s="674">
        <f t="shared" si="0"/>
        <v>0</v>
      </c>
      <c r="H26" s="649" t="str">
        <f t="shared" si="1"/>
        <v/>
      </c>
      <c r="I26" s="684" t="e">
        <f>#REF!</f>
        <v>#REF!</v>
      </c>
      <c r="J26" s="681" t="e">
        <f t="shared" si="2"/>
        <v>#REF!</v>
      </c>
      <c r="K26" s="685">
        <f>SUMIF(审定数!$A:$A,B26,审定数!$B:$B)</f>
        <v>0</v>
      </c>
      <c r="L26" s="683">
        <f t="shared" si="3"/>
        <v>0</v>
      </c>
    </row>
    <row r="27" s="67" customFormat="1" ht="13.35" customHeight="1" spans="1:12">
      <c r="A27" s="71">
        <v>22</v>
      </c>
      <c r="B27" s="675" t="s">
        <v>103</v>
      </c>
      <c r="C27" s="75">
        <f>非流动资产汇总!C13</f>
        <v>0</v>
      </c>
      <c r="D27" s="75">
        <f t="shared" si="5"/>
        <v>0</v>
      </c>
      <c r="E27" s="75">
        <f>非流动资产汇总!D13</f>
        <v>0</v>
      </c>
      <c r="F27" s="75">
        <f>非流动资产汇总!E13</f>
        <v>0</v>
      </c>
      <c r="G27" s="674">
        <f t="shared" si="0"/>
        <v>0</v>
      </c>
      <c r="H27" s="649" t="str">
        <f t="shared" si="1"/>
        <v/>
      </c>
      <c r="I27" s="684" t="e">
        <f>#REF!</f>
        <v>#REF!</v>
      </c>
      <c r="J27" s="681" t="e">
        <f t="shared" si="2"/>
        <v>#REF!</v>
      </c>
      <c r="K27" s="685">
        <f>SUMIF(审定数!$A:$A,B27,审定数!$B:$B)</f>
        <v>0</v>
      </c>
      <c r="L27" s="683">
        <f t="shared" si="3"/>
        <v>0</v>
      </c>
    </row>
    <row r="28" s="67" customFormat="1" ht="13.35" customHeight="1" spans="1:12">
      <c r="A28" s="71">
        <v>23</v>
      </c>
      <c r="B28" s="675" t="s">
        <v>104</v>
      </c>
      <c r="C28" s="75">
        <f>非流动资产汇总!C14</f>
        <v>0</v>
      </c>
      <c r="D28" s="75">
        <f t="shared" si="5"/>
        <v>0</v>
      </c>
      <c r="E28" s="75">
        <f>非流动资产汇总!D14</f>
        <v>0</v>
      </c>
      <c r="F28" s="75">
        <f>非流动资产汇总!E14</f>
        <v>0</v>
      </c>
      <c r="G28" s="674">
        <f t="shared" si="0"/>
        <v>0</v>
      </c>
      <c r="H28" s="649" t="str">
        <f t="shared" si="1"/>
        <v/>
      </c>
      <c r="I28" s="684" t="e">
        <f>#REF!</f>
        <v>#REF!</v>
      </c>
      <c r="J28" s="681" t="e">
        <f t="shared" si="2"/>
        <v>#REF!</v>
      </c>
      <c r="K28" s="685">
        <f>SUMIF(审定数!$A:$A,B28,审定数!$B:$B)</f>
        <v>0</v>
      </c>
      <c r="L28" s="683">
        <f t="shared" si="3"/>
        <v>0</v>
      </c>
    </row>
    <row r="29" s="67" customFormat="1" ht="13.35" customHeight="1" spans="1:12">
      <c r="A29" s="71">
        <v>24</v>
      </c>
      <c r="B29" s="675" t="s">
        <v>105</v>
      </c>
      <c r="C29" s="75">
        <f>非流动资产汇总!C15</f>
        <v>0</v>
      </c>
      <c r="D29" s="75">
        <f t="shared" si="5"/>
        <v>0</v>
      </c>
      <c r="E29" s="75">
        <f>非流动资产汇总!D15</f>
        <v>0</v>
      </c>
      <c r="F29" s="75">
        <f>非流动资产汇总!E15</f>
        <v>0</v>
      </c>
      <c r="G29" s="674">
        <f t="shared" si="0"/>
        <v>0</v>
      </c>
      <c r="H29" s="649" t="str">
        <f t="shared" si="1"/>
        <v/>
      </c>
      <c r="I29" s="684" t="e">
        <f>#REF!</f>
        <v>#REF!</v>
      </c>
      <c r="J29" s="681" t="e">
        <f t="shared" si="2"/>
        <v>#REF!</v>
      </c>
      <c r="K29" s="685">
        <f>SUMIF(审定数!$A:$A,B29,审定数!$B:$B)</f>
        <v>0</v>
      </c>
      <c r="L29" s="683">
        <f t="shared" si="3"/>
        <v>0</v>
      </c>
    </row>
    <row r="30" s="67" customFormat="1" ht="13.35" customHeight="1" spans="1:12">
      <c r="A30" s="71">
        <v>25</v>
      </c>
      <c r="B30" s="675" t="s">
        <v>106</v>
      </c>
      <c r="C30" s="75">
        <f>非流动资产汇总!C16</f>
        <v>0</v>
      </c>
      <c r="D30" s="75">
        <f t="shared" si="5"/>
        <v>0</v>
      </c>
      <c r="E30" s="75">
        <f>非流动资产汇总!D16</f>
        <v>0</v>
      </c>
      <c r="F30" s="75">
        <f>非流动资产汇总!E16</f>
        <v>0</v>
      </c>
      <c r="G30" s="674">
        <f t="shared" si="0"/>
        <v>0</v>
      </c>
      <c r="H30" s="649" t="str">
        <f t="shared" si="1"/>
        <v/>
      </c>
      <c r="I30" s="684" t="e">
        <f>#REF!</f>
        <v>#REF!</v>
      </c>
      <c r="J30" s="681" t="e">
        <f t="shared" si="2"/>
        <v>#REF!</v>
      </c>
      <c r="K30" s="685">
        <f>SUMIF(审定数!$A:$A,B30,审定数!$B:$B)</f>
        <v>0</v>
      </c>
      <c r="L30" s="683">
        <f t="shared" si="3"/>
        <v>0</v>
      </c>
    </row>
    <row r="31" s="67" customFormat="1" ht="13.35" customHeight="1" spans="1:12">
      <c r="A31" s="71">
        <v>26</v>
      </c>
      <c r="B31" s="675" t="s">
        <v>107</v>
      </c>
      <c r="C31" s="75">
        <f>非流动资产汇总!C17</f>
        <v>0</v>
      </c>
      <c r="D31" s="75">
        <f t="shared" si="5"/>
        <v>0</v>
      </c>
      <c r="E31" s="75">
        <f>非流动资产汇总!D17</f>
        <v>0</v>
      </c>
      <c r="F31" s="75">
        <f>非流动资产汇总!E17</f>
        <v>0</v>
      </c>
      <c r="G31" s="674">
        <f t="shared" si="0"/>
        <v>0</v>
      </c>
      <c r="H31" s="649" t="str">
        <f t="shared" si="1"/>
        <v/>
      </c>
      <c r="I31" s="684" t="e">
        <f>#REF!</f>
        <v>#REF!</v>
      </c>
      <c r="J31" s="681" t="e">
        <f t="shared" si="2"/>
        <v>#REF!</v>
      </c>
      <c r="K31" s="685">
        <f>SUMIF(审定数!$A:$A,B31,审定数!$B:$B)</f>
        <v>0</v>
      </c>
      <c r="L31" s="683">
        <f t="shared" si="3"/>
        <v>0</v>
      </c>
    </row>
    <row r="32" s="67" customFormat="1" ht="13.35" customHeight="1" spans="1:12">
      <c r="A32" s="71">
        <v>27</v>
      </c>
      <c r="B32" s="675" t="s">
        <v>110</v>
      </c>
      <c r="C32" s="75">
        <f>非流动资产汇总!C18</f>
        <v>0</v>
      </c>
      <c r="D32" s="75">
        <f t="shared" si="5"/>
        <v>0</v>
      </c>
      <c r="E32" s="75">
        <f>非流动资产汇总!D18</f>
        <v>0</v>
      </c>
      <c r="F32" s="75">
        <f>非流动资产汇总!E18</f>
        <v>0</v>
      </c>
      <c r="G32" s="674">
        <f t="shared" si="0"/>
        <v>0</v>
      </c>
      <c r="H32" s="649" t="str">
        <f t="shared" si="1"/>
        <v/>
      </c>
      <c r="I32" s="684" t="e">
        <f>#REF!</f>
        <v>#REF!</v>
      </c>
      <c r="J32" s="681" t="e">
        <f t="shared" si="2"/>
        <v>#REF!</v>
      </c>
      <c r="K32" s="685">
        <f>SUMIF(审定数!$A:$A,B32,审定数!$B:$B)</f>
        <v>0</v>
      </c>
      <c r="L32" s="683">
        <f t="shared" si="3"/>
        <v>0</v>
      </c>
    </row>
    <row r="33" s="67" customFormat="1" ht="13.35" customHeight="1" spans="1:12">
      <c r="A33" s="71">
        <v>28</v>
      </c>
      <c r="B33" s="675" t="s">
        <v>111</v>
      </c>
      <c r="C33" s="75">
        <f>非流动资产汇总!C19</f>
        <v>0</v>
      </c>
      <c r="D33" s="75">
        <f t="shared" si="5"/>
        <v>0</v>
      </c>
      <c r="E33" s="75">
        <f>非流动资产汇总!D19</f>
        <v>0</v>
      </c>
      <c r="F33" s="75">
        <f>非流动资产汇总!E19</f>
        <v>0</v>
      </c>
      <c r="G33" s="674">
        <f t="shared" si="0"/>
        <v>0</v>
      </c>
      <c r="H33" s="649" t="str">
        <f t="shared" si="1"/>
        <v/>
      </c>
      <c r="I33" s="684" t="e">
        <f>#REF!</f>
        <v>#REF!</v>
      </c>
      <c r="J33" s="681" t="e">
        <f t="shared" si="2"/>
        <v>#REF!</v>
      </c>
      <c r="K33" s="685">
        <f>SUMIF(审定数!$A:$A,B33,审定数!$B:$B)</f>
        <v>0</v>
      </c>
      <c r="L33" s="683">
        <f t="shared" si="3"/>
        <v>0</v>
      </c>
    </row>
    <row r="34" s="67" customFormat="1" ht="13.35" customHeight="1" spans="1:12">
      <c r="A34" s="71">
        <v>29</v>
      </c>
      <c r="B34" s="675" t="s">
        <v>113</v>
      </c>
      <c r="C34" s="75">
        <f>非流动资产汇总!C20</f>
        <v>0</v>
      </c>
      <c r="D34" s="75">
        <f t="shared" si="5"/>
        <v>0</v>
      </c>
      <c r="E34" s="75">
        <f>非流动资产汇总!D20</f>
        <v>0</v>
      </c>
      <c r="F34" s="75">
        <f>非流动资产汇总!E20</f>
        <v>0</v>
      </c>
      <c r="G34" s="674">
        <f t="shared" si="0"/>
        <v>0</v>
      </c>
      <c r="H34" s="649" t="str">
        <f t="shared" si="1"/>
        <v/>
      </c>
      <c r="I34" s="684" t="e">
        <f>#REF!</f>
        <v>#REF!</v>
      </c>
      <c r="J34" s="681" t="e">
        <f t="shared" si="2"/>
        <v>#REF!</v>
      </c>
      <c r="K34" s="685">
        <f>SUMIF(审定数!$A:$A,B34,审定数!$B:$B)</f>
        <v>0</v>
      </c>
      <c r="L34" s="683">
        <f t="shared" si="3"/>
        <v>0</v>
      </c>
    </row>
    <row r="35" s="67" customFormat="1" ht="13.35" customHeight="1" spans="1:12">
      <c r="A35" s="71">
        <v>30</v>
      </c>
      <c r="B35" s="675" t="s">
        <v>114</v>
      </c>
      <c r="C35" s="75">
        <f>非流动资产汇总!C21</f>
        <v>0</v>
      </c>
      <c r="D35" s="75">
        <f t="shared" si="5"/>
        <v>0</v>
      </c>
      <c r="E35" s="75">
        <f>非流动资产汇总!D21</f>
        <v>0</v>
      </c>
      <c r="F35" s="75">
        <f>非流动资产汇总!E21</f>
        <v>0</v>
      </c>
      <c r="G35" s="674">
        <f t="shared" si="0"/>
        <v>0</v>
      </c>
      <c r="H35" s="649" t="str">
        <f t="shared" si="1"/>
        <v/>
      </c>
      <c r="I35" s="684" t="e">
        <f>#REF!</f>
        <v>#REF!</v>
      </c>
      <c r="J35" s="681" t="e">
        <f t="shared" si="2"/>
        <v>#REF!</v>
      </c>
      <c r="K35" s="685">
        <f>SUMIF(审定数!$A:$A,B35,审定数!$B:$B)</f>
        <v>0</v>
      </c>
      <c r="L35" s="683">
        <f t="shared" si="3"/>
        <v>0</v>
      </c>
    </row>
    <row r="36" s="67" customFormat="1" ht="13.35" customHeight="1" spans="1:12">
      <c r="A36" s="71">
        <v>31</v>
      </c>
      <c r="B36" s="675" t="s">
        <v>115</v>
      </c>
      <c r="C36" s="75">
        <f>非流动资产汇总!C22</f>
        <v>0</v>
      </c>
      <c r="D36" s="75">
        <f t="shared" si="5"/>
        <v>0</v>
      </c>
      <c r="E36" s="75">
        <f>非流动资产汇总!D22</f>
        <v>0</v>
      </c>
      <c r="F36" s="75">
        <f>非流动资产汇总!E22</f>
        <v>0</v>
      </c>
      <c r="G36" s="674">
        <f t="shared" si="0"/>
        <v>0</v>
      </c>
      <c r="H36" s="649" t="str">
        <f t="shared" si="1"/>
        <v/>
      </c>
      <c r="I36" s="684" t="e">
        <f>#REF!</f>
        <v>#REF!</v>
      </c>
      <c r="J36" s="681" t="e">
        <f t="shared" si="2"/>
        <v>#REF!</v>
      </c>
      <c r="K36" s="685">
        <f>SUMIF(审定数!$A:$A,B36,审定数!$B:$B)</f>
        <v>0</v>
      </c>
      <c r="L36" s="683">
        <f t="shared" si="3"/>
        <v>0</v>
      </c>
    </row>
    <row r="37" s="67" customFormat="1" ht="13.35" customHeight="1" spans="1:12">
      <c r="A37" s="71">
        <v>32</v>
      </c>
      <c r="B37" s="675"/>
      <c r="C37" s="75"/>
      <c r="D37" s="75"/>
      <c r="E37" s="75"/>
      <c r="F37" s="75"/>
      <c r="G37" s="674">
        <f t="shared" si="0"/>
        <v>0</v>
      </c>
      <c r="H37" s="649" t="str">
        <f t="shared" si="1"/>
        <v/>
      </c>
      <c r="I37" s="684"/>
      <c r="J37" s="681">
        <f t="shared" si="2"/>
        <v>0</v>
      </c>
      <c r="K37" s="685">
        <f>SUMIF(审定数!$A:$A,B37,审定数!$B:$B)</f>
        <v>0</v>
      </c>
      <c r="L37" s="683">
        <f t="shared" si="3"/>
        <v>0</v>
      </c>
    </row>
    <row r="38" s="670" customFormat="1" ht="13.35" customHeight="1" spans="1:12">
      <c r="A38" s="672">
        <v>33</v>
      </c>
      <c r="B38" s="676" t="s">
        <v>377</v>
      </c>
      <c r="C38" s="674" t="e">
        <f>SUM(C6,C19)</f>
        <v>#REF!</v>
      </c>
      <c r="D38" s="674" t="e">
        <f>SUM(D6,D19)</f>
        <v>#REF!</v>
      </c>
      <c r="E38" s="674" t="e">
        <f>SUM(E6,E19)</f>
        <v>#REF!</v>
      </c>
      <c r="F38" s="674" t="e">
        <f>SUM(F6,F19)</f>
        <v>#REF!</v>
      </c>
      <c r="G38" s="674" t="e">
        <f t="shared" si="0"/>
        <v>#REF!</v>
      </c>
      <c r="H38" s="649" t="e">
        <f t="shared" si="1"/>
        <v>#REF!</v>
      </c>
      <c r="I38" s="681" t="e">
        <f>#REF!</f>
        <v>#REF!</v>
      </c>
      <c r="J38" s="681" t="e">
        <f t="shared" si="2"/>
        <v>#REF!</v>
      </c>
      <c r="K38" s="682">
        <f>SUMIF(审定数!$A:$A,"资产合计",审定数!$B:$B)+SUMIF(审定数!$A:$A,"资产总计",审定数!$B:$B)</f>
        <v>0</v>
      </c>
      <c r="L38" s="683" t="e">
        <f t="shared" si="3"/>
        <v>#REF!</v>
      </c>
    </row>
    <row r="39" s="670" customFormat="1" ht="14.25" customHeight="1" spans="1:12">
      <c r="A39" s="672">
        <v>35</v>
      </c>
      <c r="B39" s="676" t="s">
        <v>378</v>
      </c>
      <c r="C39" s="674">
        <f>SUM(C40:C51)</f>
        <v>0</v>
      </c>
      <c r="D39" s="674">
        <f>SUM(D40:D51)</f>
        <v>0</v>
      </c>
      <c r="E39" s="674">
        <f>SUM(E40:E51)</f>
        <v>0</v>
      </c>
      <c r="F39" s="674">
        <f>SUM(F40:F51)</f>
        <v>0</v>
      </c>
      <c r="G39" s="674">
        <f t="shared" si="0"/>
        <v>0</v>
      </c>
      <c r="H39" s="649" t="str">
        <f t="shared" si="1"/>
        <v/>
      </c>
      <c r="I39" s="681" t="e">
        <f>#REF!</f>
        <v>#REF!</v>
      </c>
      <c r="J39" s="681" t="e">
        <f t="shared" si="2"/>
        <v>#REF!</v>
      </c>
      <c r="K39" s="682">
        <f>SUMIF(审定数!$A:$A,"流动负债合计",审定数!$B:$B)</f>
        <v>0</v>
      </c>
      <c r="L39" s="683">
        <f t="shared" si="3"/>
        <v>0</v>
      </c>
    </row>
    <row r="40" s="67" customFormat="1" ht="14.25" customHeight="1" spans="1:12">
      <c r="A40" s="71">
        <v>36</v>
      </c>
      <c r="B40" s="675" t="s">
        <v>42</v>
      </c>
      <c r="C40" s="75">
        <f>流动负债汇总!C6</f>
        <v>0</v>
      </c>
      <c r="D40" s="75">
        <f t="shared" ref="D40:D51" si="6">E40-C40</f>
        <v>0</v>
      </c>
      <c r="E40" s="75">
        <f>流动负债汇总!D6</f>
        <v>0</v>
      </c>
      <c r="F40" s="75">
        <f>流动负债汇总!E6</f>
        <v>0</v>
      </c>
      <c r="G40" s="674">
        <f t="shared" si="0"/>
        <v>0</v>
      </c>
      <c r="H40" s="649" t="str">
        <f t="shared" si="1"/>
        <v/>
      </c>
      <c r="I40" s="684" t="e">
        <f>#REF!</f>
        <v>#REF!</v>
      </c>
      <c r="J40" s="681" t="e">
        <f t="shared" si="2"/>
        <v>#REF!</v>
      </c>
      <c r="K40" s="685">
        <f>SUMIF(审定数!$A:$A,B40,审定数!$B:$B)</f>
        <v>0</v>
      </c>
      <c r="L40" s="683">
        <f t="shared" si="3"/>
        <v>0</v>
      </c>
    </row>
    <row r="41" s="67" customFormat="1" ht="14.25" customHeight="1" spans="1:12">
      <c r="A41" s="71">
        <v>37</v>
      </c>
      <c r="B41" s="675" t="s">
        <v>44</v>
      </c>
      <c r="C41" s="75">
        <f>流动负债汇总!C7</f>
        <v>0</v>
      </c>
      <c r="D41" s="75">
        <f t="shared" si="6"/>
        <v>0</v>
      </c>
      <c r="E41" s="75">
        <f>流动负债汇总!D7</f>
        <v>0</v>
      </c>
      <c r="F41" s="75">
        <f>流动负债汇总!E7</f>
        <v>0</v>
      </c>
      <c r="G41" s="674">
        <f t="shared" si="0"/>
        <v>0</v>
      </c>
      <c r="H41" s="649" t="str">
        <f t="shared" si="1"/>
        <v/>
      </c>
      <c r="I41" s="684" t="e">
        <f>#REF!</f>
        <v>#REF!</v>
      </c>
      <c r="J41" s="681" t="e">
        <f t="shared" si="2"/>
        <v>#REF!</v>
      </c>
      <c r="K41" s="685">
        <f>SUMIF(审定数!$A:$A,B41,审定数!$B:$B)</f>
        <v>0</v>
      </c>
      <c r="L41" s="683">
        <f t="shared" si="3"/>
        <v>0</v>
      </c>
    </row>
    <row r="42" s="67" customFormat="1" ht="14.25" customHeight="1" spans="1:12">
      <c r="A42" s="71">
        <v>38</v>
      </c>
      <c r="B42" s="675" t="s">
        <v>46</v>
      </c>
      <c r="C42" s="75">
        <f>流动负债汇总!C8</f>
        <v>0</v>
      </c>
      <c r="D42" s="75">
        <f t="shared" si="6"/>
        <v>0</v>
      </c>
      <c r="E42" s="75">
        <f>流动负债汇总!D8</f>
        <v>0</v>
      </c>
      <c r="F42" s="75">
        <f>流动负债汇总!E8</f>
        <v>0</v>
      </c>
      <c r="G42" s="674">
        <f t="shared" si="0"/>
        <v>0</v>
      </c>
      <c r="H42" s="649" t="str">
        <f t="shared" si="1"/>
        <v/>
      </c>
      <c r="I42" s="684" t="e">
        <f>#REF!</f>
        <v>#REF!</v>
      </c>
      <c r="J42" s="681" t="e">
        <f t="shared" si="2"/>
        <v>#REF!</v>
      </c>
      <c r="K42" s="685">
        <f>SUMIF(审定数!$A:$A,B42,审定数!$B:$B)</f>
        <v>0</v>
      </c>
      <c r="L42" s="683">
        <f t="shared" si="3"/>
        <v>0</v>
      </c>
    </row>
    <row r="43" s="67" customFormat="1" ht="14.25" customHeight="1" spans="1:12">
      <c r="A43" s="71">
        <v>39</v>
      </c>
      <c r="B43" s="675" t="s">
        <v>49</v>
      </c>
      <c r="C43" s="75">
        <f>流动负债汇总!C9</f>
        <v>0</v>
      </c>
      <c r="D43" s="75">
        <f t="shared" si="6"/>
        <v>0</v>
      </c>
      <c r="E43" s="75">
        <f>流动负债汇总!D9</f>
        <v>0</v>
      </c>
      <c r="F43" s="75">
        <f>流动负债汇总!E9</f>
        <v>0</v>
      </c>
      <c r="G43" s="674">
        <f t="shared" si="0"/>
        <v>0</v>
      </c>
      <c r="H43" s="649" t="str">
        <f t="shared" si="1"/>
        <v/>
      </c>
      <c r="I43" s="684" t="e">
        <f>#REF!</f>
        <v>#REF!</v>
      </c>
      <c r="J43" s="681" t="e">
        <f t="shared" si="2"/>
        <v>#REF!</v>
      </c>
      <c r="K43" s="685">
        <f>SUMIF(审定数!$A:$A,B43,审定数!$B:$B)</f>
        <v>0</v>
      </c>
      <c r="L43" s="683">
        <f t="shared" si="3"/>
        <v>0</v>
      </c>
    </row>
    <row r="44" s="67" customFormat="1" ht="14.25" customHeight="1" spans="1:12">
      <c r="A44" s="71">
        <v>40</v>
      </c>
      <c r="B44" s="675" t="s">
        <v>51</v>
      </c>
      <c r="C44" s="75">
        <f>流动负债汇总!C10</f>
        <v>0</v>
      </c>
      <c r="D44" s="75">
        <f t="shared" si="6"/>
        <v>0</v>
      </c>
      <c r="E44" s="75">
        <f>流动负债汇总!D10</f>
        <v>0</v>
      </c>
      <c r="F44" s="75">
        <f>流动负债汇总!E10</f>
        <v>0</v>
      </c>
      <c r="G44" s="674">
        <f t="shared" si="0"/>
        <v>0</v>
      </c>
      <c r="H44" s="649" t="str">
        <f t="shared" si="1"/>
        <v/>
      </c>
      <c r="I44" s="684" t="e">
        <f>#REF!</f>
        <v>#REF!</v>
      </c>
      <c r="J44" s="681" t="e">
        <f t="shared" si="2"/>
        <v>#REF!</v>
      </c>
      <c r="K44" s="685">
        <f>SUMIF(审定数!$A:$A,B44,审定数!$B:$B)</f>
        <v>0</v>
      </c>
      <c r="L44" s="683">
        <f t="shared" si="3"/>
        <v>0</v>
      </c>
    </row>
    <row r="45" s="67" customFormat="1" ht="14.25" customHeight="1" spans="1:12">
      <c r="A45" s="71">
        <v>41</v>
      </c>
      <c r="B45" s="675" t="s">
        <v>53</v>
      </c>
      <c r="C45" s="75">
        <f>流动负债汇总!C11</f>
        <v>0</v>
      </c>
      <c r="D45" s="75">
        <f t="shared" si="6"/>
        <v>0</v>
      </c>
      <c r="E45" s="75">
        <f>流动负债汇总!D11</f>
        <v>0</v>
      </c>
      <c r="F45" s="75">
        <f>流动负债汇总!E11</f>
        <v>0</v>
      </c>
      <c r="G45" s="674">
        <f t="shared" si="0"/>
        <v>0</v>
      </c>
      <c r="H45" s="649" t="str">
        <f t="shared" si="1"/>
        <v/>
      </c>
      <c r="I45" s="684" t="e">
        <f>#REF!</f>
        <v>#REF!</v>
      </c>
      <c r="J45" s="681" t="e">
        <f t="shared" si="2"/>
        <v>#REF!</v>
      </c>
      <c r="K45" s="685">
        <f>SUMIF(审定数!$A:$A,B45,审定数!$B:$B)</f>
        <v>0</v>
      </c>
      <c r="L45" s="683">
        <f t="shared" si="3"/>
        <v>0</v>
      </c>
    </row>
    <row r="46" s="67" customFormat="1" ht="14.25" customHeight="1" spans="1:12">
      <c r="A46" s="71">
        <v>42</v>
      </c>
      <c r="B46" s="675" t="s">
        <v>55</v>
      </c>
      <c r="C46" s="75">
        <f>流动负债汇总!C12</f>
        <v>0</v>
      </c>
      <c r="D46" s="75">
        <f t="shared" si="6"/>
        <v>0</v>
      </c>
      <c r="E46" s="75">
        <f>流动负债汇总!D12</f>
        <v>0</v>
      </c>
      <c r="F46" s="75">
        <f>流动负债汇总!E12</f>
        <v>0</v>
      </c>
      <c r="G46" s="674">
        <f t="shared" si="0"/>
        <v>0</v>
      </c>
      <c r="H46" s="649" t="str">
        <f t="shared" si="1"/>
        <v/>
      </c>
      <c r="I46" s="684" t="e">
        <f>#REF!</f>
        <v>#REF!</v>
      </c>
      <c r="J46" s="681" t="e">
        <f t="shared" si="2"/>
        <v>#REF!</v>
      </c>
      <c r="K46" s="685">
        <f>SUMIF(审定数!$A:$A,B46,审定数!$B:$B)</f>
        <v>0</v>
      </c>
      <c r="L46" s="683">
        <f t="shared" si="3"/>
        <v>0</v>
      </c>
    </row>
    <row r="47" s="67" customFormat="1" ht="14.25" customHeight="1" spans="1:12">
      <c r="A47" s="71">
        <v>43</v>
      </c>
      <c r="B47" s="675" t="s">
        <v>57</v>
      </c>
      <c r="C47" s="75">
        <f>流动负债汇总!C13</f>
        <v>0</v>
      </c>
      <c r="D47" s="75">
        <f t="shared" si="6"/>
        <v>0</v>
      </c>
      <c r="E47" s="75">
        <f>流动负债汇总!D13</f>
        <v>0</v>
      </c>
      <c r="F47" s="75">
        <f>流动负债汇总!E13</f>
        <v>0</v>
      </c>
      <c r="G47" s="674">
        <f t="shared" si="0"/>
        <v>0</v>
      </c>
      <c r="H47" s="649" t="str">
        <f t="shared" si="1"/>
        <v/>
      </c>
      <c r="I47" s="684" t="e">
        <f>#REF!</f>
        <v>#REF!</v>
      </c>
      <c r="J47" s="681" t="e">
        <f t="shared" si="2"/>
        <v>#REF!</v>
      </c>
      <c r="K47" s="685">
        <f>SUMIF(审定数!$A:$A,B47,审定数!$B:$B)</f>
        <v>0</v>
      </c>
      <c r="L47" s="683">
        <f t="shared" si="3"/>
        <v>0</v>
      </c>
    </row>
    <row r="48" s="67" customFormat="1" ht="14.25" customHeight="1" spans="1:12">
      <c r="A48" s="71">
        <v>44</v>
      </c>
      <c r="B48" s="675" t="s">
        <v>379</v>
      </c>
      <c r="C48" s="75">
        <f>流动负债汇总!C14</f>
        <v>0</v>
      </c>
      <c r="D48" s="75">
        <f t="shared" si="6"/>
        <v>0</v>
      </c>
      <c r="E48" s="75">
        <f>流动负债汇总!D14</f>
        <v>0</v>
      </c>
      <c r="F48" s="75">
        <f>流动负债汇总!E14</f>
        <v>0</v>
      </c>
      <c r="G48" s="674">
        <f t="shared" si="0"/>
        <v>0</v>
      </c>
      <c r="H48" s="649" t="str">
        <f t="shared" si="1"/>
        <v/>
      </c>
      <c r="I48" s="684" t="e">
        <f>#REF!</f>
        <v>#REF!</v>
      </c>
      <c r="J48" s="681" t="e">
        <f t="shared" si="2"/>
        <v>#REF!</v>
      </c>
      <c r="K48" s="685">
        <f>SUMIF(审定数!$A:$A,B48,审定数!$B:$B)</f>
        <v>0</v>
      </c>
      <c r="L48" s="683">
        <f t="shared" si="3"/>
        <v>0</v>
      </c>
    </row>
    <row r="49" s="67" customFormat="1" ht="14.25" customHeight="1" spans="1:12">
      <c r="A49" s="71">
        <v>45</v>
      </c>
      <c r="B49" s="675" t="s">
        <v>61</v>
      </c>
      <c r="C49" s="75">
        <f>流动负债汇总!C15</f>
        <v>0</v>
      </c>
      <c r="D49" s="75">
        <f t="shared" si="6"/>
        <v>0</v>
      </c>
      <c r="E49" s="75">
        <f>流动负债汇总!D15</f>
        <v>0</v>
      </c>
      <c r="F49" s="75">
        <f>流动负债汇总!E15</f>
        <v>0</v>
      </c>
      <c r="G49" s="674">
        <f t="shared" si="0"/>
        <v>0</v>
      </c>
      <c r="H49" s="649" t="str">
        <f t="shared" si="1"/>
        <v/>
      </c>
      <c r="I49" s="684" t="e">
        <f>#REF!</f>
        <v>#REF!</v>
      </c>
      <c r="J49" s="681" t="e">
        <f t="shared" si="2"/>
        <v>#REF!</v>
      </c>
      <c r="K49" s="685">
        <f>SUMIF(审定数!$A:$A,B49,审定数!$B:$B)</f>
        <v>0</v>
      </c>
      <c r="L49" s="683">
        <f t="shared" si="3"/>
        <v>0</v>
      </c>
    </row>
    <row r="50" s="67" customFormat="1" ht="14.25" customHeight="1" spans="1:12">
      <c r="A50" s="71">
        <v>46</v>
      </c>
      <c r="B50" s="675" t="s">
        <v>63</v>
      </c>
      <c r="C50" s="75">
        <f>流动负债汇总!C16</f>
        <v>0</v>
      </c>
      <c r="D50" s="75">
        <f t="shared" si="6"/>
        <v>0</v>
      </c>
      <c r="E50" s="75">
        <f>流动负债汇总!D16</f>
        <v>0</v>
      </c>
      <c r="F50" s="75">
        <f>流动负债汇总!E16</f>
        <v>0</v>
      </c>
      <c r="G50" s="674">
        <f t="shared" si="0"/>
        <v>0</v>
      </c>
      <c r="H50" s="649" t="str">
        <f t="shared" si="1"/>
        <v/>
      </c>
      <c r="I50" s="684" t="e">
        <f>#REF!</f>
        <v>#REF!</v>
      </c>
      <c r="J50" s="681" t="e">
        <f t="shared" si="2"/>
        <v>#REF!</v>
      </c>
      <c r="K50" s="685">
        <f>SUMIF(审定数!$A:$A,B50,审定数!$B:$B)</f>
        <v>0</v>
      </c>
      <c r="L50" s="683">
        <f t="shared" si="3"/>
        <v>0</v>
      </c>
    </row>
    <row r="51" s="67" customFormat="1" ht="14.25" customHeight="1" spans="1:12">
      <c r="A51" s="71">
        <v>47</v>
      </c>
      <c r="B51" s="675" t="s">
        <v>65</v>
      </c>
      <c r="C51" s="75">
        <f>流动负债汇总!C17</f>
        <v>0</v>
      </c>
      <c r="D51" s="75">
        <f t="shared" si="6"/>
        <v>0</v>
      </c>
      <c r="E51" s="75">
        <f>流动负债汇总!D17</f>
        <v>0</v>
      </c>
      <c r="F51" s="75">
        <f>流动负债汇总!E17</f>
        <v>0</v>
      </c>
      <c r="G51" s="674">
        <f t="shared" si="0"/>
        <v>0</v>
      </c>
      <c r="H51" s="649" t="str">
        <f t="shared" si="1"/>
        <v/>
      </c>
      <c r="I51" s="684" t="e">
        <f>#REF!</f>
        <v>#REF!</v>
      </c>
      <c r="J51" s="681" t="e">
        <f t="shared" si="2"/>
        <v>#REF!</v>
      </c>
      <c r="K51" s="685">
        <f>SUMIF(审定数!$A:$A,B51,审定数!$B:$B)</f>
        <v>0</v>
      </c>
      <c r="L51" s="683">
        <f t="shared" si="3"/>
        <v>0</v>
      </c>
    </row>
    <row r="52" s="67" customFormat="1" ht="14.25" customHeight="1" spans="1:12">
      <c r="A52" s="71">
        <v>48</v>
      </c>
      <c r="B52" s="677"/>
      <c r="C52" s="75"/>
      <c r="D52" s="75"/>
      <c r="E52" s="75"/>
      <c r="F52" s="75"/>
      <c r="G52" s="674">
        <f t="shared" si="0"/>
        <v>0</v>
      </c>
      <c r="H52" s="649" t="str">
        <f t="shared" si="1"/>
        <v/>
      </c>
      <c r="I52" s="684"/>
      <c r="J52" s="681">
        <f t="shared" si="2"/>
        <v>0</v>
      </c>
      <c r="K52" s="685">
        <f>SUMIF(审定数!$A:$A,B52,审定数!$B:$B)</f>
        <v>0</v>
      </c>
      <c r="L52" s="683">
        <f t="shared" si="3"/>
        <v>0</v>
      </c>
    </row>
    <row r="53" s="670" customFormat="1" ht="14.25" customHeight="1" spans="1:12">
      <c r="A53" s="672">
        <v>49</v>
      </c>
      <c r="B53" s="676" t="s">
        <v>380</v>
      </c>
      <c r="C53" s="674">
        <f>SUM(C54:C60)</f>
        <v>0</v>
      </c>
      <c r="D53" s="674">
        <f>SUM(D54:D60)</f>
        <v>0</v>
      </c>
      <c r="E53" s="674">
        <f>SUM(E54:E60)</f>
        <v>0</v>
      </c>
      <c r="F53" s="674">
        <f>SUM(F54:F60)</f>
        <v>0</v>
      </c>
      <c r="G53" s="674">
        <f t="shared" si="0"/>
        <v>0</v>
      </c>
      <c r="H53" s="649" t="str">
        <f t="shared" si="1"/>
        <v/>
      </c>
      <c r="I53" s="681" t="e">
        <f>#REF!</f>
        <v>#REF!</v>
      </c>
      <c r="J53" s="681" t="e">
        <f t="shared" si="2"/>
        <v>#REF!</v>
      </c>
      <c r="K53" s="682">
        <f>SUMIF(审定数!$A:$A,"非流动负债合计",审定数!$B:$B)</f>
        <v>0</v>
      </c>
      <c r="L53" s="683">
        <f t="shared" si="3"/>
        <v>0</v>
      </c>
    </row>
    <row r="54" s="67" customFormat="1" ht="14.25" customHeight="1" spans="1:12">
      <c r="A54" s="71">
        <v>50</v>
      </c>
      <c r="B54" s="675" t="s">
        <v>71</v>
      </c>
      <c r="C54" s="75">
        <f>'非流动负债汇总 '!C6</f>
        <v>0</v>
      </c>
      <c r="D54" s="75">
        <f t="shared" ref="D54:D60" si="7">E54-C54</f>
        <v>0</v>
      </c>
      <c r="E54" s="75">
        <f>'非流动负债汇总 '!D6</f>
        <v>0</v>
      </c>
      <c r="F54" s="75">
        <f>'非流动负债汇总 '!E6</f>
        <v>0</v>
      </c>
      <c r="G54" s="674">
        <f t="shared" si="0"/>
        <v>0</v>
      </c>
      <c r="H54" s="649" t="str">
        <f t="shared" si="1"/>
        <v/>
      </c>
      <c r="I54" s="684" t="e">
        <f>#REF!</f>
        <v>#REF!</v>
      </c>
      <c r="J54" s="681" t="e">
        <f t="shared" si="2"/>
        <v>#REF!</v>
      </c>
      <c r="K54" s="685">
        <f>SUMIF(审定数!$A:$A,B54,审定数!$B:$B)</f>
        <v>0</v>
      </c>
      <c r="L54" s="683">
        <f t="shared" si="3"/>
        <v>0</v>
      </c>
    </row>
    <row r="55" s="67" customFormat="1" ht="14.25" customHeight="1" spans="1:12">
      <c r="A55" s="71">
        <v>51</v>
      </c>
      <c r="B55" s="675" t="s">
        <v>73</v>
      </c>
      <c r="C55" s="75">
        <f>'非流动负债汇总 '!C7</f>
        <v>0</v>
      </c>
      <c r="D55" s="75">
        <f t="shared" si="7"/>
        <v>0</v>
      </c>
      <c r="E55" s="75">
        <f>'非流动负债汇总 '!D7</f>
        <v>0</v>
      </c>
      <c r="F55" s="75">
        <f>'非流动负债汇总 '!E7</f>
        <v>0</v>
      </c>
      <c r="G55" s="674">
        <f t="shared" si="0"/>
        <v>0</v>
      </c>
      <c r="H55" s="649" t="str">
        <f t="shared" si="1"/>
        <v/>
      </c>
      <c r="I55" s="684" t="e">
        <f>#REF!</f>
        <v>#REF!</v>
      </c>
      <c r="J55" s="681" t="e">
        <f t="shared" si="2"/>
        <v>#REF!</v>
      </c>
      <c r="K55" s="685">
        <f>SUMIF(审定数!$A:$A,B55,审定数!$B:$B)</f>
        <v>0</v>
      </c>
      <c r="L55" s="683">
        <f t="shared" si="3"/>
        <v>0</v>
      </c>
    </row>
    <row r="56" s="67" customFormat="1" ht="14.25" customHeight="1" spans="1:12">
      <c r="A56" s="71">
        <v>52</v>
      </c>
      <c r="B56" s="675" t="s">
        <v>75</v>
      </c>
      <c r="C56" s="75">
        <f>'非流动负债汇总 '!C8</f>
        <v>0</v>
      </c>
      <c r="D56" s="75">
        <f t="shared" si="7"/>
        <v>0</v>
      </c>
      <c r="E56" s="75">
        <f>'非流动负债汇总 '!D8</f>
        <v>0</v>
      </c>
      <c r="F56" s="75">
        <f>'非流动负债汇总 '!E8</f>
        <v>0</v>
      </c>
      <c r="G56" s="674">
        <f t="shared" si="0"/>
        <v>0</v>
      </c>
      <c r="H56" s="649" t="str">
        <f t="shared" si="1"/>
        <v/>
      </c>
      <c r="I56" s="684" t="e">
        <f>#REF!</f>
        <v>#REF!</v>
      </c>
      <c r="J56" s="681" t="e">
        <f t="shared" si="2"/>
        <v>#REF!</v>
      </c>
      <c r="K56" s="685">
        <f>SUMIF(审定数!$A:$A,B56,审定数!$B:$B)</f>
        <v>0</v>
      </c>
      <c r="L56" s="683">
        <f t="shared" si="3"/>
        <v>0</v>
      </c>
    </row>
    <row r="57" s="67" customFormat="1" ht="14.25" customHeight="1" spans="1:12">
      <c r="A57" s="71">
        <v>53</v>
      </c>
      <c r="B57" s="675" t="s">
        <v>77</v>
      </c>
      <c r="C57" s="75">
        <f>'非流动负债汇总 '!C9</f>
        <v>0</v>
      </c>
      <c r="D57" s="75">
        <f t="shared" si="7"/>
        <v>0</v>
      </c>
      <c r="E57" s="75">
        <f>'非流动负债汇总 '!D9</f>
        <v>0</v>
      </c>
      <c r="F57" s="75">
        <f>'非流动负债汇总 '!E9</f>
        <v>0</v>
      </c>
      <c r="G57" s="674">
        <f t="shared" si="0"/>
        <v>0</v>
      </c>
      <c r="H57" s="649" t="str">
        <f t="shared" si="1"/>
        <v/>
      </c>
      <c r="I57" s="684" t="e">
        <f>#REF!</f>
        <v>#REF!</v>
      </c>
      <c r="J57" s="681" t="e">
        <f t="shared" si="2"/>
        <v>#REF!</v>
      </c>
      <c r="K57" s="685">
        <f>SUMIF(审定数!$A:$A,B57,审定数!$B:$B)</f>
        <v>0</v>
      </c>
      <c r="L57" s="683">
        <f t="shared" si="3"/>
        <v>0</v>
      </c>
    </row>
    <row r="58" s="67" customFormat="1" ht="14.25" customHeight="1" spans="1:12">
      <c r="A58" s="71">
        <v>54</v>
      </c>
      <c r="B58" s="675" t="s">
        <v>79</v>
      </c>
      <c r="C58" s="75">
        <f>'非流动负债汇总 '!C10</f>
        <v>0</v>
      </c>
      <c r="D58" s="75">
        <f t="shared" si="7"/>
        <v>0</v>
      </c>
      <c r="E58" s="75">
        <f>'非流动负债汇总 '!D10</f>
        <v>0</v>
      </c>
      <c r="F58" s="75">
        <f>'非流动负债汇总 '!E10</f>
        <v>0</v>
      </c>
      <c r="G58" s="674">
        <f t="shared" si="0"/>
        <v>0</v>
      </c>
      <c r="H58" s="649" t="str">
        <f t="shared" si="1"/>
        <v/>
      </c>
      <c r="I58" s="684" t="e">
        <f>#REF!</f>
        <v>#REF!</v>
      </c>
      <c r="J58" s="681" t="e">
        <f t="shared" si="2"/>
        <v>#REF!</v>
      </c>
      <c r="K58" s="685">
        <f>SUMIF(审定数!$A:$A,B58,审定数!$B:$B)</f>
        <v>0</v>
      </c>
      <c r="L58" s="683">
        <f t="shared" si="3"/>
        <v>0</v>
      </c>
    </row>
    <row r="59" s="67" customFormat="1" ht="14.25" customHeight="1" spans="1:12">
      <c r="A59" s="71">
        <v>55</v>
      </c>
      <c r="B59" s="675" t="s">
        <v>81</v>
      </c>
      <c r="C59" s="75">
        <f>'非流动负债汇总 '!C11</f>
        <v>0</v>
      </c>
      <c r="D59" s="75">
        <f t="shared" si="7"/>
        <v>0</v>
      </c>
      <c r="E59" s="75">
        <f>'非流动负债汇总 '!D11</f>
        <v>0</v>
      </c>
      <c r="F59" s="75">
        <f>'非流动负债汇总 '!E11</f>
        <v>0</v>
      </c>
      <c r="G59" s="674">
        <f t="shared" si="0"/>
        <v>0</v>
      </c>
      <c r="H59" s="649" t="str">
        <f t="shared" si="1"/>
        <v/>
      </c>
      <c r="I59" s="684" t="e">
        <f>#REF!</f>
        <v>#REF!</v>
      </c>
      <c r="J59" s="681" t="e">
        <f t="shared" si="2"/>
        <v>#REF!</v>
      </c>
      <c r="K59" s="685">
        <f>SUMIF(审定数!$A:$A,B59,审定数!$B:$B)</f>
        <v>0</v>
      </c>
      <c r="L59" s="683">
        <f t="shared" si="3"/>
        <v>0</v>
      </c>
    </row>
    <row r="60" s="67" customFormat="1" ht="14.25" customHeight="1" spans="1:12">
      <c r="A60" s="71">
        <v>56</v>
      </c>
      <c r="B60" s="675" t="s">
        <v>83</v>
      </c>
      <c r="C60" s="75">
        <f>'非流动负债汇总 '!C12</f>
        <v>0</v>
      </c>
      <c r="D60" s="75">
        <f t="shared" si="7"/>
        <v>0</v>
      </c>
      <c r="E60" s="75">
        <f>'非流动负债汇总 '!D12</f>
        <v>0</v>
      </c>
      <c r="F60" s="75">
        <f>'非流动负债汇总 '!E12</f>
        <v>0</v>
      </c>
      <c r="G60" s="674">
        <f t="shared" si="0"/>
        <v>0</v>
      </c>
      <c r="H60" s="649" t="str">
        <f t="shared" si="1"/>
        <v/>
      </c>
      <c r="I60" s="684" t="e">
        <f>#REF!</f>
        <v>#REF!</v>
      </c>
      <c r="J60" s="681" t="e">
        <f t="shared" si="2"/>
        <v>#REF!</v>
      </c>
      <c r="K60" s="685">
        <f>SUMIF(审定数!$A:$A,B60,审定数!$B:$B)</f>
        <v>0</v>
      </c>
      <c r="L60" s="683">
        <f t="shared" si="3"/>
        <v>0</v>
      </c>
    </row>
    <row r="61" s="67" customFormat="1" ht="14.25" customHeight="1" spans="1:12">
      <c r="A61" s="71">
        <v>57</v>
      </c>
      <c r="B61" s="677"/>
      <c r="C61" s="75"/>
      <c r="D61" s="75"/>
      <c r="E61" s="75"/>
      <c r="F61" s="75"/>
      <c r="G61" s="674">
        <f t="shared" si="0"/>
        <v>0</v>
      </c>
      <c r="H61" s="649" t="str">
        <f t="shared" si="1"/>
        <v/>
      </c>
      <c r="I61" s="684"/>
      <c r="J61" s="681">
        <f t="shared" si="2"/>
        <v>0</v>
      </c>
      <c r="K61" s="685">
        <f>SUMIF(审定数!$A:$A,B61,审定数!$B:$B)</f>
        <v>0</v>
      </c>
      <c r="L61" s="683">
        <f t="shared" si="3"/>
        <v>0</v>
      </c>
    </row>
    <row r="62" s="670" customFormat="1" ht="14.25" customHeight="1" spans="1:12">
      <c r="A62" s="672">
        <v>58</v>
      </c>
      <c r="B62" s="676" t="s">
        <v>381</v>
      </c>
      <c r="C62" s="674">
        <f>SUM(C39,C53)</f>
        <v>0</v>
      </c>
      <c r="D62" s="674">
        <f>SUM(D39,D53)</f>
        <v>0</v>
      </c>
      <c r="E62" s="674">
        <f>SUM(E39,E53)</f>
        <v>0</v>
      </c>
      <c r="F62" s="674">
        <f>SUM(F39,F53)</f>
        <v>0</v>
      </c>
      <c r="G62" s="674">
        <f t="shared" si="0"/>
        <v>0</v>
      </c>
      <c r="H62" s="649" t="str">
        <f t="shared" si="1"/>
        <v/>
      </c>
      <c r="I62" s="681" t="e">
        <f>#REF!</f>
        <v>#REF!</v>
      </c>
      <c r="J62" s="681" t="e">
        <f t="shared" si="2"/>
        <v>#REF!</v>
      </c>
      <c r="K62" s="682">
        <f>SUMIF(审定数!$A:$A,"负债合计",审定数!$B:$B)+SUMIF(审定数!$A:$A,"负债总计",审定数!$B:$B)</f>
        <v>0</v>
      </c>
      <c r="L62" s="683">
        <f t="shared" si="3"/>
        <v>0</v>
      </c>
    </row>
    <row r="63" s="67" customFormat="1" ht="14.25" customHeight="1" spans="1:12">
      <c r="A63" s="71">
        <v>59</v>
      </c>
      <c r="B63" s="677"/>
      <c r="C63" s="75"/>
      <c r="D63" s="75"/>
      <c r="E63" s="75"/>
      <c r="F63" s="75"/>
      <c r="G63" s="674">
        <f t="shared" si="0"/>
        <v>0</v>
      </c>
      <c r="H63" s="649" t="str">
        <f t="shared" si="1"/>
        <v/>
      </c>
      <c r="I63" s="684"/>
      <c r="J63" s="681">
        <f t="shared" si="2"/>
        <v>0</v>
      </c>
      <c r="K63" s="685">
        <f>SUMIF(审定数!$A:$A,B63,审定数!$B:$B)</f>
        <v>0</v>
      </c>
      <c r="L63" s="683">
        <f t="shared" si="3"/>
        <v>0</v>
      </c>
    </row>
    <row r="64" s="670" customFormat="1" ht="14.25" customHeight="1" spans="1:12">
      <c r="A64" s="672">
        <v>60</v>
      </c>
      <c r="B64" s="676" t="s">
        <v>382</v>
      </c>
      <c r="C64" s="674" t="e">
        <f>C38-C62</f>
        <v>#REF!</v>
      </c>
      <c r="D64" s="674" t="e">
        <f>D38-D62</f>
        <v>#REF!</v>
      </c>
      <c r="E64" s="674" t="e">
        <f>E38-E62</f>
        <v>#REF!</v>
      </c>
      <c r="F64" s="674" t="e">
        <f>F38-F62</f>
        <v>#REF!</v>
      </c>
      <c r="G64" s="674" t="e">
        <f t="shared" si="0"/>
        <v>#REF!</v>
      </c>
      <c r="H64" s="649" t="e">
        <f t="shared" si="1"/>
        <v>#REF!</v>
      </c>
      <c r="I64" s="681" t="e">
        <f>#REF!</f>
        <v>#REF!</v>
      </c>
      <c r="J64" s="681" t="e">
        <f t="shared" si="2"/>
        <v>#REF!</v>
      </c>
      <c r="K64" s="682">
        <f>SUMIF(审定数!$A:$A,"净资产",审定数!$B:$B)</f>
        <v>0</v>
      </c>
      <c r="L64" s="683" t="e">
        <f t="shared" si="3"/>
        <v>#REF!</v>
      </c>
    </row>
    <row r="65" s="671" customFormat="1" ht="24.95" customHeight="1" spans="1:8">
      <c r="A65" s="686"/>
      <c r="F65" s="687" t="s">
        <v>383</v>
      </c>
      <c r="H65" s="688"/>
    </row>
    <row r="67" customHeight="1" spans="2:6">
      <c r="B67" s="689" t="s">
        <v>384</v>
      </c>
      <c r="E67" s="690" t="e">
        <f>SUM(E15,E24,E25,E26,E27,E29,E30,-#REF!)/10000</f>
        <v>#REF!</v>
      </c>
      <c r="F67" s="86" t="e">
        <f>E26+#REF!</f>
        <v>#REF!</v>
      </c>
    </row>
    <row r="68" customHeight="1" spans="2:6">
      <c r="B68" s="689" t="s">
        <v>385</v>
      </c>
      <c r="E68" s="691" t="e">
        <f>E67*10000/E38*100</f>
        <v>#REF!</v>
      </c>
      <c r="F68" s="86" t="e">
        <f>F67/10000</f>
        <v>#REF!</v>
      </c>
    </row>
    <row r="71" customHeight="1" spans="1:1">
      <c r="A71" s="692" t="s">
        <v>386</v>
      </c>
    </row>
    <row r="72" s="12" customFormat="1" ht="14.25" customHeight="1" spans="1:12">
      <c r="A72" s="21" t="s">
        <v>351</v>
      </c>
      <c r="B72" s="693" t="s">
        <v>363</v>
      </c>
      <c r="C72" s="21" t="s">
        <v>364</v>
      </c>
      <c r="D72" s="21" t="s">
        <v>365</v>
      </c>
      <c r="E72" s="21" t="s">
        <v>366</v>
      </c>
      <c r="F72" s="21" t="s">
        <v>367</v>
      </c>
      <c r="G72" s="21" t="s">
        <v>368</v>
      </c>
      <c r="H72" s="287" t="s">
        <v>387</v>
      </c>
      <c r="I72" s="699" t="s">
        <v>370</v>
      </c>
      <c r="J72" s="699" t="s">
        <v>371</v>
      </c>
      <c r="K72" s="700" t="s">
        <v>372</v>
      </c>
      <c r="L72" s="700" t="s">
        <v>371</v>
      </c>
    </row>
    <row r="73" ht="14.25" customHeight="1" spans="1:12">
      <c r="A73" s="21" t="s">
        <v>388</v>
      </c>
      <c r="B73" s="694" t="s">
        <v>389</v>
      </c>
      <c r="C73" s="26">
        <f t="shared" ref="C73:L73" si="8">SUM(C74:C76)</f>
        <v>0</v>
      </c>
      <c r="D73" s="26">
        <f t="shared" si="8"/>
        <v>0</v>
      </c>
      <c r="E73" s="26">
        <f t="shared" si="8"/>
        <v>0</v>
      </c>
      <c r="F73" s="26">
        <f t="shared" si="8"/>
        <v>0</v>
      </c>
      <c r="G73" s="26">
        <f t="shared" si="8"/>
        <v>0</v>
      </c>
      <c r="H73" s="527" t="str">
        <f t="shared" ref="H73:H91" si="9">IF(E73=0,"",G73/E73*100)</f>
        <v/>
      </c>
      <c r="I73" s="701">
        <f t="shared" si="8"/>
        <v>0</v>
      </c>
      <c r="J73" s="701">
        <f t="shared" si="8"/>
        <v>0</v>
      </c>
      <c r="K73" s="702">
        <f t="shared" si="8"/>
        <v>0</v>
      </c>
      <c r="L73" s="703">
        <f t="shared" si="8"/>
        <v>0</v>
      </c>
    </row>
    <row r="74" ht="14.25" customHeight="1" spans="1:12">
      <c r="A74" s="23">
        <v>1</v>
      </c>
      <c r="B74" s="695" t="s">
        <v>390</v>
      </c>
      <c r="C74" s="26">
        <f>应收账款!F25</f>
        <v>0</v>
      </c>
      <c r="D74" s="26">
        <f t="shared" ref="D74:D90" si="10">E74-C74</f>
        <v>0</v>
      </c>
      <c r="E74" s="26">
        <f>应收账款!P25</f>
        <v>0</v>
      </c>
      <c r="F74" s="26">
        <f>应收账款!Q25</f>
        <v>0</v>
      </c>
      <c r="G74" s="26">
        <f t="shared" ref="G74:G90" si="11">F74-E74</f>
        <v>0</v>
      </c>
      <c r="H74" s="527" t="str">
        <f t="shared" si="9"/>
        <v/>
      </c>
      <c r="I74" s="701"/>
      <c r="J74" s="701">
        <f>ROUND(C74-I74,2)</f>
        <v>0</v>
      </c>
      <c r="K74" s="702"/>
      <c r="L74" s="703">
        <f t="shared" ref="L74:L90" si="12">ROUND(C74-K74,2)</f>
        <v>0</v>
      </c>
    </row>
    <row r="75" ht="14.25" customHeight="1" spans="1:12">
      <c r="A75" s="23">
        <v>2</v>
      </c>
      <c r="B75" s="696" t="s">
        <v>64</v>
      </c>
      <c r="C75" s="26">
        <f>其他应收款!F25</f>
        <v>0</v>
      </c>
      <c r="D75" s="26">
        <f t="shared" si="10"/>
        <v>0</v>
      </c>
      <c r="E75" s="26">
        <f>其他应收款!P25</f>
        <v>0</v>
      </c>
      <c r="F75" s="26">
        <f>其他应收款!Q25</f>
        <v>0</v>
      </c>
      <c r="G75" s="26">
        <f t="shared" si="11"/>
        <v>0</v>
      </c>
      <c r="H75" s="527" t="str">
        <f t="shared" si="9"/>
        <v/>
      </c>
      <c r="I75" s="701"/>
      <c r="J75" s="701">
        <f t="shared" ref="J75:J90" si="13">ROUND(C75-I75,2)</f>
        <v>0</v>
      </c>
      <c r="K75" s="702"/>
      <c r="L75" s="703">
        <f t="shared" si="12"/>
        <v>0</v>
      </c>
    </row>
    <row r="76" ht="14.25" customHeight="1" spans="1:12">
      <c r="A76" s="23">
        <v>3</v>
      </c>
      <c r="B76" s="696" t="s">
        <v>89</v>
      </c>
      <c r="C76" s="26">
        <f>长期应收!E25</f>
        <v>0</v>
      </c>
      <c r="D76" s="26">
        <f t="shared" si="10"/>
        <v>0</v>
      </c>
      <c r="E76" s="26">
        <f>长期应收!G25</f>
        <v>0</v>
      </c>
      <c r="F76" s="26">
        <f>长期应收!H25</f>
        <v>0</v>
      </c>
      <c r="G76" s="26">
        <f t="shared" si="11"/>
        <v>0</v>
      </c>
      <c r="H76" s="527" t="str">
        <f t="shared" si="9"/>
        <v/>
      </c>
      <c r="I76" s="701"/>
      <c r="J76" s="701">
        <f t="shared" si="13"/>
        <v>0</v>
      </c>
      <c r="K76" s="702"/>
      <c r="L76" s="703">
        <f t="shared" si="12"/>
        <v>0</v>
      </c>
    </row>
    <row r="77" ht="14.25" customHeight="1" spans="1:12">
      <c r="A77" s="21" t="s">
        <v>391</v>
      </c>
      <c r="B77" s="694" t="s">
        <v>392</v>
      </c>
      <c r="C77" s="26">
        <f>存货汇总!C26</f>
        <v>0</v>
      </c>
      <c r="D77" s="26">
        <f t="shared" si="10"/>
        <v>0</v>
      </c>
      <c r="E77" s="26">
        <f>存货汇总!D26</f>
        <v>0</v>
      </c>
      <c r="F77" s="26">
        <f>存货汇总!E26</f>
        <v>0</v>
      </c>
      <c r="G77" s="26">
        <f t="shared" si="11"/>
        <v>0</v>
      </c>
      <c r="H77" s="527" t="str">
        <f t="shared" si="9"/>
        <v/>
      </c>
      <c r="I77" s="701"/>
      <c r="J77" s="701">
        <f t="shared" si="13"/>
        <v>0</v>
      </c>
      <c r="K77" s="702"/>
      <c r="L77" s="703">
        <f t="shared" si="12"/>
        <v>0</v>
      </c>
    </row>
    <row r="78" ht="14.25" customHeight="1" spans="1:12">
      <c r="A78" s="21" t="s">
        <v>393</v>
      </c>
      <c r="B78" s="694" t="s">
        <v>394</v>
      </c>
      <c r="C78" s="26">
        <f>可供出售金融资产汇总!C26</f>
        <v>0</v>
      </c>
      <c r="D78" s="26">
        <f t="shared" si="10"/>
        <v>0</v>
      </c>
      <c r="E78" s="26">
        <f>可供出售金融资产汇总!E26</f>
        <v>0</v>
      </c>
      <c r="F78" s="26">
        <f>可供出售金融资产汇总!F26</f>
        <v>0</v>
      </c>
      <c r="G78" s="26">
        <f t="shared" si="11"/>
        <v>0</v>
      </c>
      <c r="H78" s="527" t="str">
        <f t="shared" si="9"/>
        <v/>
      </c>
      <c r="I78" s="701"/>
      <c r="J78" s="701">
        <f t="shared" si="13"/>
        <v>0</v>
      </c>
      <c r="K78" s="702"/>
      <c r="L78" s="703">
        <f t="shared" si="12"/>
        <v>0</v>
      </c>
    </row>
    <row r="79" ht="14.25" customHeight="1" spans="1:12">
      <c r="A79" s="21" t="s">
        <v>395</v>
      </c>
      <c r="B79" s="694" t="s">
        <v>396</v>
      </c>
      <c r="C79" s="26">
        <f>持有到期投资!H26</f>
        <v>0</v>
      </c>
      <c r="D79" s="26">
        <f t="shared" si="10"/>
        <v>0</v>
      </c>
      <c r="E79" s="26">
        <f>持有到期投资!J26</f>
        <v>0</v>
      </c>
      <c r="F79" s="26">
        <f>持有到期投资!K26</f>
        <v>0</v>
      </c>
      <c r="G79" s="26">
        <f t="shared" si="11"/>
        <v>0</v>
      </c>
      <c r="H79" s="527" t="str">
        <f t="shared" si="9"/>
        <v/>
      </c>
      <c r="I79" s="701"/>
      <c r="J79" s="701">
        <f t="shared" si="13"/>
        <v>0</v>
      </c>
      <c r="K79" s="702"/>
      <c r="L79" s="703">
        <f t="shared" si="12"/>
        <v>0</v>
      </c>
    </row>
    <row r="80" ht="14.25" customHeight="1" spans="1:12">
      <c r="A80" s="21" t="s">
        <v>397</v>
      </c>
      <c r="B80" s="694" t="s">
        <v>398</v>
      </c>
      <c r="C80" s="26">
        <f>股权投资!G26</f>
        <v>0</v>
      </c>
      <c r="D80" s="26">
        <f t="shared" si="10"/>
        <v>0</v>
      </c>
      <c r="E80" s="26">
        <f>股权投资!I26</f>
        <v>0</v>
      </c>
      <c r="F80" s="26">
        <f>股权投资!J26</f>
        <v>0</v>
      </c>
      <c r="G80" s="26">
        <f t="shared" si="11"/>
        <v>0</v>
      </c>
      <c r="H80" s="527" t="str">
        <f t="shared" si="9"/>
        <v/>
      </c>
      <c r="I80" s="701"/>
      <c r="J80" s="701">
        <f t="shared" si="13"/>
        <v>0</v>
      </c>
      <c r="K80" s="702"/>
      <c r="L80" s="703">
        <f t="shared" si="12"/>
        <v>0</v>
      </c>
    </row>
    <row r="81" ht="14.25" customHeight="1" spans="1:12">
      <c r="A81" s="21" t="s">
        <v>399</v>
      </c>
      <c r="B81" s="694" t="s">
        <v>400</v>
      </c>
      <c r="C81" s="26">
        <f>'4-5-1投资性房地产'!K26+'4-5-3投资性地产'!M26</f>
        <v>0</v>
      </c>
      <c r="D81" s="26">
        <f t="shared" si="10"/>
        <v>0</v>
      </c>
      <c r="E81" s="26">
        <f>'4-5-1投资性房地产'!O26+'4-5-3投资性地产'!O26</f>
        <v>0</v>
      </c>
      <c r="F81" s="26">
        <f>'4-5-1投资性房地产'!R26+'4-5-3投资性地产'!P26</f>
        <v>0</v>
      </c>
      <c r="G81" s="26">
        <f t="shared" si="11"/>
        <v>0</v>
      </c>
      <c r="H81" s="527" t="str">
        <f t="shared" si="9"/>
        <v/>
      </c>
      <c r="I81" s="701"/>
      <c r="J81" s="701">
        <f t="shared" si="13"/>
        <v>0</v>
      </c>
      <c r="K81" s="702"/>
      <c r="L81" s="703">
        <f t="shared" si="12"/>
        <v>0</v>
      </c>
    </row>
    <row r="82" ht="14.25" customHeight="1" spans="1:12">
      <c r="A82" s="21" t="s">
        <v>401</v>
      </c>
      <c r="B82" s="694" t="s">
        <v>402</v>
      </c>
      <c r="C82" s="26" t="e">
        <f>#REF!</f>
        <v>#REF!</v>
      </c>
      <c r="D82" s="26" t="e">
        <f t="shared" si="10"/>
        <v>#REF!</v>
      </c>
      <c r="E82" s="26" t="e">
        <f>#REF!</f>
        <v>#REF!</v>
      </c>
      <c r="F82" s="26" t="e">
        <f>#REF!</f>
        <v>#REF!</v>
      </c>
      <c r="G82" s="26" t="e">
        <f t="shared" si="11"/>
        <v>#REF!</v>
      </c>
      <c r="H82" s="527" t="e">
        <f t="shared" si="9"/>
        <v>#REF!</v>
      </c>
      <c r="I82" s="701"/>
      <c r="J82" s="701" t="e">
        <f t="shared" si="13"/>
        <v>#REF!</v>
      </c>
      <c r="K82" s="702"/>
      <c r="L82" s="703" t="e">
        <f t="shared" si="12"/>
        <v>#REF!</v>
      </c>
    </row>
    <row r="83" ht="14.25" customHeight="1" spans="1:12">
      <c r="A83" s="21" t="s">
        <v>403</v>
      </c>
      <c r="B83" s="694" t="s">
        <v>404</v>
      </c>
      <c r="C83" s="26">
        <f>工程物资!G26</f>
        <v>0</v>
      </c>
      <c r="D83" s="26">
        <f t="shared" si="10"/>
        <v>0</v>
      </c>
      <c r="E83" s="26">
        <f>工程物资!K26</f>
        <v>0</v>
      </c>
      <c r="F83" s="26">
        <f>工程物资!N26</f>
        <v>0</v>
      </c>
      <c r="G83" s="26">
        <f t="shared" si="11"/>
        <v>0</v>
      </c>
      <c r="H83" s="527" t="str">
        <f t="shared" si="9"/>
        <v/>
      </c>
      <c r="I83" s="701"/>
      <c r="J83" s="701">
        <f t="shared" si="13"/>
        <v>0</v>
      </c>
      <c r="K83" s="702"/>
      <c r="L83" s="703">
        <f t="shared" si="12"/>
        <v>0</v>
      </c>
    </row>
    <row r="84" ht="14.25" customHeight="1" spans="1:12">
      <c r="A84" s="21" t="s">
        <v>405</v>
      </c>
      <c r="B84" s="694" t="s">
        <v>406</v>
      </c>
      <c r="C84" s="26">
        <f>在建工程汇总!C26</f>
        <v>0</v>
      </c>
      <c r="D84" s="26">
        <f t="shared" si="10"/>
        <v>0</v>
      </c>
      <c r="E84" s="26">
        <f>在建工程汇总!D26</f>
        <v>0</v>
      </c>
      <c r="F84" s="26">
        <f>在建工程汇总!E26</f>
        <v>0</v>
      </c>
      <c r="G84" s="26">
        <f t="shared" si="11"/>
        <v>0</v>
      </c>
      <c r="H84" s="527" t="str">
        <f t="shared" si="9"/>
        <v/>
      </c>
      <c r="I84" s="701"/>
      <c r="J84" s="701">
        <f t="shared" si="13"/>
        <v>0</v>
      </c>
      <c r="K84" s="702"/>
      <c r="L84" s="703">
        <f t="shared" si="12"/>
        <v>0</v>
      </c>
    </row>
    <row r="85" ht="14.25" customHeight="1" spans="1:12">
      <c r="A85" s="21" t="s">
        <v>407</v>
      </c>
      <c r="B85" s="694" t="s">
        <v>408</v>
      </c>
      <c r="C85" s="26">
        <f>生产性生物资产!I26</f>
        <v>0</v>
      </c>
      <c r="D85" s="26">
        <f t="shared" si="10"/>
        <v>0</v>
      </c>
      <c r="E85" s="26">
        <f>生产性生物资产!M26</f>
        <v>0</v>
      </c>
      <c r="F85" s="26">
        <f>生产性生物资产!P26</f>
        <v>0</v>
      </c>
      <c r="G85" s="26">
        <f t="shared" si="11"/>
        <v>0</v>
      </c>
      <c r="H85" s="527" t="str">
        <f t="shared" si="9"/>
        <v/>
      </c>
      <c r="I85" s="701"/>
      <c r="J85" s="701">
        <f t="shared" si="13"/>
        <v>0</v>
      </c>
      <c r="K85" s="702"/>
      <c r="L85" s="703">
        <f t="shared" si="12"/>
        <v>0</v>
      </c>
    </row>
    <row r="86" ht="14.25" customHeight="1" spans="1:12">
      <c r="A86" s="23">
        <v>1</v>
      </c>
      <c r="B86" s="697" t="s">
        <v>409</v>
      </c>
      <c r="C86" s="26"/>
      <c r="D86" s="26">
        <f t="shared" si="10"/>
        <v>0</v>
      </c>
      <c r="E86" s="26"/>
      <c r="F86" s="26"/>
      <c r="G86" s="26">
        <f t="shared" si="11"/>
        <v>0</v>
      </c>
      <c r="H86" s="527" t="str">
        <f t="shared" si="9"/>
        <v/>
      </c>
      <c r="I86" s="701"/>
      <c r="J86" s="701">
        <f t="shared" si="13"/>
        <v>0</v>
      </c>
      <c r="K86" s="702"/>
      <c r="L86" s="703">
        <f t="shared" si="12"/>
        <v>0</v>
      </c>
    </row>
    <row r="87" ht="14.25" customHeight="1" spans="1:12">
      <c r="A87" s="21" t="s">
        <v>410</v>
      </c>
      <c r="B87" s="694" t="s">
        <v>411</v>
      </c>
      <c r="C87" s="26">
        <f>油气资产!J26</f>
        <v>0</v>
      </c>
      <c r="D87" s="26">
        <f t="shared" si="10"/>
        <v>0</v>
      </c>
      <c r="E87" s="26">
        <f>油气资产!N26</f>
        <v>0</v>
      </c>
      <c r="F87" s="26">
        <f>油气资产!Q26</f>
        <v>0</v>
      </c>
      <c r="G87" s="26">
        <f t="shared" si="11"/>
        <v>0</v>
      </c>
      <c r="H87" s="527" t="str">
        <f t="shared" si="9"/>
        <v/>
      </c>
      <c r="I87" s="701"/>
      <c r="J87" s="701">
        <f t="shared" si="13"/>
        <v>0</v>
      </c>
      <c r="K87" s="702"/>
      <c r="L87" s="703">
        <f t="shared" si="12"/>
        <v>0</v>
      </c>
    </row>
    <row r="88" ht="14.25" customHeight="1" spans="1:12">
      <c r="A88" s="21" t="s">
        <v>412</v>
      </c>
      <c r="B88" s="694" t="s">
        <v>413</v>
      </c>
      <c r="C88" s="26">
        <f>无形资产汇总!C26</f>
        <v>0</v>
      </c>
      <c r="D88" s="26">
        <f t="shared" si="10"/>
        <v>0</v>
      </c>
      <c r="E88" s="26">
        <f>无形资产汇总!D26</f>
        <v>0</v>
      </c>
      <c r="F88" s="26">
        <f>无形资产汇总!E26</f>
        <v>0</v>
      </c>
      <c r="G88" s="26">
        <f t="shared" si="11"/>
        <v>0</v>
      </c>
      <c r="H88" s="527" t="str">
        <f t="shared" si="9"/>
        <v/>
      </c>
      <c r="I88" s="701"/>
      <c r="J88" s="701">
        <f t="shared" si="13"/>
        <v>0</v>
      </c>
      <c r="K88" s="702"/>
      <c r="L88" s="703">
        <f t="shared" si="12"/>
        <v>0</v>
      </c>
    </row>
    <row r="89" ht="14.25" customHeight="1" spans="1:12">
      <c r="A89" s="21" t="s">
        <v>414</v>
      </c>
      <c r="B89" s="694" t="s">
        <v>415</v>
      </c>
      <c r="C89" s="26">
        <f>商誉!D26</f>
        <v>0</v>
      </c>
      <c r="D89" s="26">
        <f t="shared" si="10"/>
        <v>0</v>
      </c>
      <c r="E89" s="26">
        <f>商誉!F26</f>
        <v>0</v>
      </c>
      <c r="F89" s="26">
        <f>商誉!G26</f>
        <v>0</v>
      </c>
      <c r="G89" s="26">
        <f t="shared" si="11"/>
        <v>0</v>
      </c>
      <c r="H89" s="527" t="str">
        <f t="shared" si="9"/>
        <v/>
      </c>
      <c r="I89" s="701"/>
      <c r="J89" s="701">
        <f t="shared" si="13"/>
        <v>0</v>
      </c>
      <c r="K89" s="702"/>
      <c r="L89" s="703">
        <f t="shared" si="12"/>
        <v>0</v>
      </c>
    </row>
    <row r="90" ht="14.25" customHeight="1" spans="1:12">
      <c r="A90" s="21" t="s">
        <v>416</v>
      </c>
      <c r="B90" s="694" t="s">
        <v>417</v>
      </c>
      <c r="C90" s="26"/>
      <c r="D90" s="26">
        <f t="shared" si="10"/>
        <v>0</v>
      </c>
      <c r="E90" s="26"/>
      <c r="F90" s="26"/>
      <c r="G90" s="26">
        <f t="shared" si="11"/>
        <v>0</v>
      </c>
      <c r="H90" s="527" t="str">
        <f t="shared" si="9"/>
        <v/>
      </c>
      <c r="I90" s="701"/>
      <c r="J90" s="701">
        <f t="shared" si="13"/>
        <v>0</v>
      </c>
      <c r="K90" s="702"/>
      <c r="L90" s="703">
        <f t="shared" si="12"/>
        <v>0</v>
      </c>
    </row>
    <row r="91" ht="14.25" customHeight="1" spans="1:12">
      <c r="A91" s="23"/>
      <c r="B91" s="698" t="s">
        <v>324</v>
      </c>
      <c r="C91" s="26" t="e">
        <f>SUM(C73,C77:C85,C87:C90)</f>
        <v>#REF!</v>
      </c>
      <c r="D91" s="26" t="e">
        <f>SUM(D73,D77:D85,D87:D90)</f>
        <v>#REF!</v>
      </c>
      <c r="E91" s="26" t="e">
        <f>SUM(E73,E77:E85,E87:E90)</f>
        <v>#REF!</v>
      </c>
      <c r="F91" s="26" t="e">
        <f>SUM(F73,F77:F85,F87:F90)</f>
        <v>#REF!</v>
      </c>
      <c r="G91" s="26" t="e">
        <f>SUM(G73,G77:G85,G87:G90)</f>
        <v>#REF!</v>
      </c>
      <c r="H91" s="527" t="e">
        <f t="shared" si="9"/>
        <v>#REF!</v>
      </c>
      <c r="I91" s="701">
        <f>SUM(I73,I77:I85,I87:I90)</f>
        <v>0</v>
      </c>
      <c r="J91" s="701" t="e">
        <f>SUM(J73,J77:J85,J87:J90)</f>
        <v>#REF!</v>
      </c>
      <c r="K91" s="702">
        <f>SUM(K73,K77:K85,K87:K90)</f>
        <v>0</v>
      </c>
      <c r="L91" s="703" t="e">
        <f>SUM(L73,L77:L85,L87:L90)</f>
        <v>#REF!</v>
      </c>
    </row>
  </sheetData>
  <mergeCells count="2">
    <mergeCell ref="A2:H2"/>
    <mergeCell ref="A3:H3"/>
  </mergeCells>
  <hyperlinks>
    <hyperlink ref="B6" location="流动汇总!B1" display="一、流动资产合计"/>
    <hyperlink ref="B7" location="流动汇总!B6" display="货币资金"/>
    <hyperlink ref="B9" location="流动汇总!B8" display="应收票据"/>
    <hyperlink ref="B10" location="流动汇总!B9" display="应收账款"/>
    <hyperlink ref="B13" location="流动汇总!B12" display="应收股利"/>
    <hyperlink ref="B12" location="流动汇总!B11" display="应收利息"/>
    <hyperlink ref="B11" location="流动汇总!B10" display="预付款项"/>
    <hyperlink ref="B14" location="流动汇总!B13" display="其他应收款"/>
    <hyperlink ref="B15" location="流动汇总!B14" display="存货"/>
    <hyperlink ref="B16" location="流动汇总!B15" display="一年内到期的非流动资产"/>
    <hyperlink ref="B17" location="流动汇总!B16" display="其他流动资产"/>
    <hyperlink ref="B25" location="非流动资产汇总!B11" display="固定资产"/>
    <hyperlink ref="B27" location="非流动资产汇总!B13" display="工程物资"/>
    <hyperlink ref="B26" location="非流动资产汇总!B12" display="在建工程"/>
    <hyperlink ref="B28" location="非流动资产汇总!B14" display="固定资产清理"/>
    <hyperlink ref="B34" location="非流动资产汇总!B20" display="长期待摊费用"/>
    <hyperlink ref="B39" location="流动负债汇总!B1" display="四、流动负债合计"/>
    <hyperlink ref="B40" location="流动负债汇总!B6" display="短期借款"/>
    <hyperlink ref="B42" location="流动负债汇总!B8" display="应付票据"/>
    <hyperlink ref="B43" location="流动负债汇总!B9" display="应付账款"/>
    <hyperlink ref="B44" location="流动负债汇总!B10" display="预收款项"/>
    <hyperlink ref="B49" location="流动负债汇总!B15" display="其他应付款"/>
    <hyperlink ref="B46" location="流动负债汇总!B12" display="应交税费"/>
    <hyperlink ref="B48" location="流动负债汇总!B14" display="应付股利"/>
    <hyperlink ref="B50" location="流动负债汇总!B16" display="一年内到期的非流动负债"/>
    <hyperlink ref="B51" location="流动负债汇总!B17" display="其他流动负债"/>
    <hyperlink ref="B53" location="'非流动负债汇总 '!B1" display="五、非流动负债合计"/>
    <hyperlink ref="B54" location="'非流动负债汇总 '!B6" display="长期借款"/>
    <hyperlink ref="B55" location="'非流动负债汇总 '!B7" display="应付债券"/>
    <hyperlink ref="B56" location="'非流动负债汇总 '!B8" display="长期应付款"/>
    <hyperlink ref="B57" location="'非流动负债汇总 '!B9" display="专项应付款"/>
    <hyperlink ref="B60" location="'非流动负债汇总 '!B12" display="其他非流动负债"/>
    <hyperlink ref="B59" location="'非流动负债汇总 '!B11" display="递延所得税负债"/>
    <hyperlink ref="A1" location="索引目录!B6" display="返回索引页"/>
    <hyperlink ref="B8" location="流动汇总!B7" display="交易性金融资产"/>
    <hyperlink ref="B1" location="汇总表!A1" display="返回"/>
    <hyperlink ref="B20" location="非流动资产汇总!B6" display="可供出售金融资产"/>
    <hyperlink ref="B21" location="非流动资产汇总!B7" display="持有至到期投资"/>
    <hyperlink ref="B22" location="非流动资产汇总!B8" display="长期应收款"/>
    <hyperlink ref="B23" location="非流动资产汇总!B9" display="长期股权投资"/>
    <hyperlink ref="B24" location="非流动资产汇总!B10" display="投资性房地产"/>
    <hyperlink ref="B29" location="非流动资产汇总!B15" display="生产性生物资产"/>
    <hyperlink ref="B30" location="非流动资产汇总!B16" display="油气资产"/>
    <hyperlink ref="B31" location="非流动资产汇总!B17" display="无形资产"/>
    <hyperlink ref="B32" location="非流动资产汇总!B18" display="开发支出"/>
    <hyperlink ref="B33" location="非流动资产汇总!B19" display="商誉"/>
    <hyperlink ref="B35" location="非流动资产汇总!B21" display="递延所得税资产"/>
    <hyperlink ref="B36" location="非流动资产汇总!B22" display="其他非流动资产"/>
    <hyperlink ref="B41" location="流动负债汇总!B7" display="交易性金融负债"/>
    <hyperlink ref="B45" location="流动负债汇总!B11" display="应付职工薪酬"/>
    <hyperlink ref="B47" location="流动负债汇总!B13" display="应付利息"/>
    <hyperlink ref="B58" location="'非流动负债汇总 '!B10" display="预计负债"/>
  </hyperlinks>
  <printOptions horizontalCentered="1"/>
  <pageMargins left="0.590551181102362" right="0.590551181102362" top="0.590551181102362" bottom="0.78740157480315" header="0.93" footer="0.590551181102362"/>
  <pageSetup paperSize="9" firstPageNumber="4294963191" fitToHeight="0" orientation="landscape" useFirstPageNumber="1"/>
  <headerFooter alignWithMargins="0">
    <oddHeader>&amp;R&amp;"-,常规"&amp;9表2
共&amp;N页第&amp;P页</oddHeader>
  </headerFooter>
  <rowBreaks count="1" manualBreakCount="1">
    <brk id="38" max="7" man="1"/>
  </rowBreaks>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workbookViewId="0">
      <selection activeCell="A3" sqref="A3:H3"/>
    </sheetView>
  </sheetViews>
  <sheetFormatPr defaultColWidth="9" defaultRowHeight="15.75" customHeight="1" outlineLevelCol="7"/>
  <cols>
    <col min="1" max="1" width="6.125" style="13" customWidth="1"/>
    <col min="2" max="2" width="36.125" style="13" customWidth="1"/>
    <col min="3" max="3" width="15" style="13" customWidth="1"/>
    <col min="4" max="5" width="19.375" style="13" hidden="1" customWidth="1" outlineLevel="1"/>
    <col min="6" max="6" width="24.375" style="13" customWidth="1" collapsed="1"/>
    <col min="7" max="7" width="24.375" style="13" customWidth="1"/>
    <col min="8" max="8" width="15.625" style="13" customWidth="1"/>
    <col min="9" max="16384" width="9" style="13"/>
  </cols>
  <sheetData>
    <row r="1" spans="1:8">
      <c r="A1" s="14" t="s">
        <v>284</v>
      </c>
      <c r="B1" s="33" t="s">
        <v>361</v>
      </c>
      <c r="C1" s="12"/>
      <c r="D1" s="12"/>
      <c r="E1" s="12"/>
      <c r="F1" s="12"/>
      <c r="G1" s="12"/>
      <c r="H1" s="12"/>
    </row>
    <row r="2" s="11" customFormat="1" ht="30" customHeight="1" spans="1:8">
      <c r="A2" s="17" t="s">
        <v>1046</v>
      </c>
      <c r="B2" s="34"/>
      <c r="C2" s="34"/>
      <c r="D2" s="34"/>
      <c r="E2" s="34"/>
      <c r="F2" s="34"/>
      <c r="G2" s="34"/>
      <c r="H2" s="34"/>
    </row>
    <row r="3" ht="14.1" customHeight="1" spans="1:8">
      <c r="A3" s="19" t="str">
        <f>CONCATENATE(封面!D9,封面!F9,封面!G9,封面!H9,封面!I9,封面!J9,封面!K9)</f>
        <v>评估基准日：2021年3月31日</v>
      </c>
      <c r="B3" s="19"/>
      <c r="C3" s="19"/>
      <c r="D3" s="19"/>
      <c r="E3" s="19"/>
      <c r="F3" s="19"/>
      <c r="G3" s="19"/>
      <c r="H3" s="19"/>
    </row>
    <row r="4" customHeight="1" spans="1:8">
      <c r="A4" s="20" t="str">
        <f>封面!D7&amp;封面!F7</f>
        <v>产权持有人：黑龙江省机场管理集团有限公司漠河机场分公司</v>
      </c>
      <c r="H4" s="31" t="s">
        <v>286</v>
      </c>
    </row>
    <row r="5" s="12" customFormat="1" customHeight="1" spans="1:8">
      <c r="A5" s="21" t="s">
        <v>351</v>
      </c>
      <c r="B5" s="21" t="s">
        <v>1034</v>
      </c>
      <c r="C5" s="21" t="s">
        <v>651</v>
      </c>
      <c r="D5" s="22" t="s">
        <v>364</v>
      </c>
      <c r="E5" s="22" t="s">
        <v>442</v>
      </c>
      <c r="F5" s="21" t="s">
        <v>366</v>
      </c>
      <c r="G5" s="21" t="s">
        <v>367</v>
      </c>
      <c r="H5" s="21" t="s">
        <v>450</v>
      </c>
    </row>
    <row r="6" customHeight="1" spans="1:8">
      <c r="A6" s="23"/>
      <c r="B6" s="24"/>
      <c r="C6" s="25"/>
      <c r="D6" s="35"/>
      <c r="E6" s="35"/>
      <c r="F6" s="35"/>
      <c r="G6" s="35"/>
      <c r="H6" s="32"/>
    </row>
    <row r="7" customHeight="1" spans="1:8">
      <c r="A7" s="23"/>
      <c r="B7" s="24"/>
      <c r="C7" s="25"/>
      <c r="D7" s="35"/>
      <c r="E7" s="35"/>
      <c r="F7" s="35"/>
      <c r="G7" s="35"/>
      <c r="H7" s="32"/>
    </row>
    <row r="8" customHeight="1" spans="1:8">
      <c r="A8" s="23"/>
      <c r="B8" s="24"/>
      <c r="C8" s="25"/>
      <c r="D8" s="35"/>
      <c r="E8" s="35"/>
      <c r="F8" s="35"/>
      <c r="G8" s="35"/>
      <c r="H8" s="32"/>
    </row>
    <row r="9" customHeight="1" spans="1:8">
      <c r="A9" s="23"/>
      <c r="B9" s="24"/>
      <c r="C9" s="25"/>
      <c r="D9" s="35"/>
      <c r="E9" s="35"/>
      <c r="F9" s="35"/>
      <c r="G9" s="35"/>
      <c r="H9" s="32"/>
    </row>
    <row r="10" customHeight="1" spans="1:8">
      <c r="A10" s="23"/>
      <c r="B10" s="24"/>
      <c r="C10" s="25"/>
      <c r="D10" s="35"/>
      <c r="E10" s="35"/>
      <c r="F10" s="35"/>
      <c r="G10" s="35"/>
      <c r="H10" s="32"/>
    </row>
    <row r="11" customHeight="1" spans="1:8">
      <c r="A11" s="23"/>
      <c r="B11" s="24"/>
      <c r="C11" s="25"/>
      <c r="D11" s="35"/>
      <c r="E11" s="35"/>
      <c r="F11" s="35"/>
      <c r="G11" s="35"/>
      <c r="H11" s="32"/>
    </row>
    <row r="12" customHeight="1" spans="1:8">
      <c r="A12" s="23"/>
      <c r="B12" s="24"/>
      <c r="C12" s="25"/>
      <c r="D12" s="35"/>
      <c r="E12" s="35"/>
      <c r="F12" s="35"/>
      <c r="G12" s="35"/>
      <c r="H12" s="32"/>
    </row>
    <row r="13" customHeight="1" spans="1:8">
      <c r="A13" s="23"/>
      <c r="B13" s="24"/>
      <c r="C13" s="25"/>
      <c r="D13" s="35"/>
      <c r="E13" s="35"/>
      <c r="F13" s="35"/>
      <c r="G13" s="35"/>
      <c r="H13" s="32"/>
    </row>
    <row r="14" customHeight="1" spans="1:8">
      <c r="A14" s="23"/>
      <c r="B14" s="24"/>
      <c r="C14" s="25"/>
      <c r="D14" s="35"/>
      <c r="E14" s="35"/>
      <c r="F14" s="35"/>
      <c r="G14" s="35"/>
      <c r="H14" s="32"/>
    </row>
    <row r="15" customHeight="1" spans="1:8">
      <c r="A15" s="23"/>
      <c r="B15" s="24"/>
      <c r="C15" s="25"/>
      <c r="D15" s="35"/>
      <c r="E15" s="35"/>
      <c r="F15" s="35"/>
      <c r="G15" s="35"/>
      <c r="H15" s="32"/>
    </row>
    <row r="16" customHeight="1" spans="1:8">
      <c r="A16" s="23"/>
      <c r="B16" s="24"/>
      <c r="C16" s="25"/>
      <c r="D16" s="35"/>
      <c r="E16" s="35"/>
      <c r="F16" s="35"/>
      <c r="G16" s="35"/>
      <c r="H16" s="32"/>
    </row>
    <row r="17" customHeight="1" spans="1:8">
      <c r="A17" s="23"/>
      <c r="B17" s="24"/>
      <c r="C17" s="25"/>
      <c r="D17" s="35"/>
      <c r="E17" s="35"/>
      <c r="F17" s="35"/>
      <c r="G17" s="35"/>
      <c r="H17" s="32"/>
    </row>
    <row r="18" customHeight="1" spans="1:8">
      <c r="A18" s="23"/>
      <c r="B18" s="24"/>
      <c r="C18" s="25"/>
      <c r="D18" s="35"/>
      <c r="E18" s="35"/>
      <c r="F18" s="35"/>
      <c r="G18" s="35"/>
      <c r="H18" s="32"/>
    </row>
    <row r="19" customHeight="1" spans="1:8">
      <c r="A19" s="23"/>
      <c r="B19" s="24"/>
      <c r="C19" s="25"/>
      <c r="D19" s="35"/>
      <c r="E19" s="35"/>
      <c r="F19" s="35"/>
      <c r="G19" s="35"/>
      <c r="H19" s="32"/>
    </row>
    <row r="20" customHeight="1" spans="1:8">
      <c r="A20" s="23"/>
      <c r="B20" s="24"/>
      <c r="C20" s="25"/>
      <c r="D20" s="35"/>
      <c r="E20" s="35"/>
      <c r="F20" s="35"/>
      <c r="G20" s="35"/>
      <c r="H20" s="32"/>
    </row>
    <row r="21" customHeight="1" spans="1:8">
      <c r="A21" s="23"/>
      <c r="B21" s="24"/>
      <c r="C21" s="25"/>
      <c r="D21" s="35"/>
      <c r="E21" s="35"/>
      <c r="F21" s="35"/>
      <c r="G21" s="35"/>
      <c r="H21" s="32"/>
    </row>
    <row r="22" customHeight="1" spans="1:8">
      <c r="A22" s="23"/>
      <c r="B22" s="24"/>
      <c r="C22" s="25"/>
      <c r="D22" s="35"/>
      <c r="E22" s="35"/>
      <c r="F22" s="35"/>
      <c r="G22" s="35"/>
      <c r="H22" s="32"/>
    </row>
    <row r="23" customHeight="1" spans="1:8">
      <c r="A23" s="23"/>
      <c r="B23" s="24"/>
      <c r="C23" s="25"/>
      <c r="D23" s="35"/>
      <c r="E23" s="35"/>
      <c r="F23" s="35"/>
      <c r="G23" s="35"/>
      <c r="H23" s="32"/>
    </row>
    <row r="24" customHeight="1" spans="1:8">
      <c r="A24" s="23"/>
      <c r="B24" s="24"/>
      <c r="C24" s="25"/>
      <c r="D24" s="35"/>
      <c r="E24" s="35"/>
      <c r="F24" s="35"/>
      <c r="G24" s="35"/>
      <c r="H24" s="32"/>
    </row>
    <row r="25" customHeight="1" spans="1:8">
      <c r="A25" s="23"/>
      <c r="B25" s="24"/>
      <c r="C25" s="25"/>
      <c r="D25" s="35"/>
      <c r="E25" s="35"/>
      <c r="F25" s="35"/>
      <c r="G25" s="35"/>
      <c r="H25" s="32"/>
    </row>
    <row r="26" customHeight="1" spans="1:8">
      <c r="A26" s="23"/>
      <c r="B26" s="24"/>
      <c r="C26" s="25"/>
      <c r="D26" s="35"/>
      <c r="E26" s="35"/>
      <c r="F26" s="35"/>
      <c r="G26" s="35"/>
      <c r="H26" s="32"/>
    </row>
    <row r="27" customHeight="1" spans="1:8">
      <c r="A27" s="27" t="s">
        <v>1045</v>
      </c>
      <c r="B27" s="45"/>
      <c r="C27" s="25"/>
      <c r="D27" s="35">
        <f>SUM(D6:D26)</f>
        <v>0</v>
      </c>
      <c r="E27" s="35"/>
      <c r="F27" s="35">
        <f>SUM(F6:F26)</f>
        <v>0</v>
      </c>
      <c r="G27" s="35">
        <f>SUM(G6:G26)</f>
        <v>0</v>
      </c>
      <c r="H27" s="32"/>
    </row>
    <row r="28" customHeight="1" spans="1:6">
      <c r="A28" s="29" t="str">
        <f>封面!D11&amp;封面!G11</f>
        <v>填表人：魏延辉</v>
      </c>
      <c r="F28" s="20" t="str">
        <f>"评估人员："&amp;封面!G36</f>
        <v>评估人员：</v>
      </c>
    </row>
    <row r="29" customHeight="1" spans="1:1">
      <c r="A29" s="29" t="str">
        <f>CONCATENATE(封面!D13,封面!F13,封面!G13,封面!H13,封面!I13,封面!J13,封面!K13)</f>
        <v>填表日期：2021年3月31日</v>
      </c>
    </row>
  </sheetData>
  <mergeCells count="3">
    <mergeCell ref="A2:H2"/>
    <mergeCell ref="A3:H3"/>
    <mergeCell ref="A27:B27"/>
  </mergeCells>
  <hyperlinks>
    <hyperlink ref="A1" location="索引目录!D53" display="返回索引页"/>
    <hyperlink ref="B1" location="分类汇总!B35"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Roman,常规"4-16
&amp;"宋体,常规"共&amp;"Times New Roman,常规"&amp;N&amp;"宋体,常规"页第&amp;"Times New Roman,常规"&amp;P&amp;"宋体,常规"页</oddHead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workbookViewId="0">
      <selection activeCell="H13" sqref="H13"/>
    </sheetView>
  </sheetViews>
  <sheetFormatPr defaultColWidth="9" defaultRowHeight="15.75" customHeight="1"/>
  <cols>
    <col min="1" max="1" width="6.25" style="13" customWidth="1"/>
    <col min="2" max="2" width="26.625" style="13" customWidth="1"/>
    <col min="3" max="3" width="10.875" style="13" customWidth="1"/>
    <col min="4" max="5" width="16.25" style="13" hidden="1" customWidth="1" outlineLevel="1"/>
    <col min="6" max="6" width="23" style="13" customWidth="1" collapsed="1"/>
    <col min="7" max="7" width="23" style="13" customWidth="1"/>
    <col min="8" max="8" width="13.75" style="13" customWidth="1"/>
    <col min="9" max="9" width="16.5" style="13" customWidth="1"/>
    <col min="10" max="16384" width="9" style="13"/>
  </cols>
  <sheetData>
    <row r="1" spans="1:9">
      <c r="A1" s="14" t="s">
        <v>284</v>
      </c>
      <c r="B1" s="92" t="s">
        <v>361</v>
      </c>
      <c r="C1" s="16"/>
      <c r="D1" s="16"/>
      <c r="E1" s="16"/>
      <c r="F1" s="16"/>
      <c r="G1" s="16"/>
      <c r="H1" s="16"/>
      <c r="I1" s="16"/>
    </row>
    <row r="2" s="11" customFormat="1" ht="30" customHeight="1" spans="1:9">
      <c r="A2" s="17" t="s">
        <v>1047</v>
      </c>
      <c r="B2" s="18"/>
      <c r="C2" s="18"/>
      <c r="D2" s="18"/>
      <c r="E2" s="18"/>
      <c r="F2" s="18"/>
      <c r="G2" s="18"/>
      <c r="H2" s="18"/>
      <c r="I2" s="18"/>
    </row>
    <row r="3" ht="14.1" customHeight="1" spans="1:9">
      <c r="A3" s="19" t="str">
        <f>CONCATENATE(封面!D9,封面!F9,封面!G9,封面!H9,封面!I9,封面!J9,封面!K9)</f>
        <v>评估基准日：2021年3月31日</v>
      </c>
      <c r="B3" s="19"/>
      <c r="C3" s="19"/>
      <c r="D3" s="19"/>
      <c r="E3" s="19"/>
      <c r="F3" s="19"/>
      <c r="G3" s="19"/>
      <c r="H3" s="19"/>
      <c r="I3" s="30"/>
    </row>
    <row r="4" customHeight="1" spans="1:9">
      <c r="A4" s="20" t="str">
        <f>封面!D7&amp;封面!F7</f>
        <v>产权持有人：黑龙江省机场管理集团有限公司漠河机场分公司</v>
      </c>
      <c r="I4" s="31" t="s">
        <v>286</v>
      </c>
    </row>
    <row r="5" s="12" customFormat="1" customHeight="1" spans="1:9">
      <c r="A5" s="21" t="s">
        <v>351</v>
      </c>
      <c r="B5" s="21" t="s">
        <v>1034</v>
      </c>
      <c r="C5" s="21" t="s">
        <v>651</v>
      </c>
      <c r="D5" s="22" t="s">
        <v>364</v>
      </c>
      <c r="E5" s="22" t="s">
        <v>442</v>
      </c>
      <c r="F5" s="21" t="s">
        <v>366</v>
      </c>
      <c r="G5" s="21" t="s">
        <v>367</v>
      </c>
      <c r="H5" s="21" t="s">
        <v>387</v>
      </c>
      <c r="I5" s="21" t="s">
        <v>450</v>
      </c>
    </row>
    <row r="6" customHeight="1" spans="1:9">
      <c r="A6" s="23"/>
      <c r="B6" s="24"/>
      <c r="C6" s="25"/>
      <c r="D6" s="26"/>
      <c r="E6" s="26"/>
      <c r="F6" s="26"/>
      <c r="G6" s="26"/>
      <c r="H6" s="26" t="str">
        <f t="shared" ref="H6:H25" si="0">IF(F6=0,"",(G6-F6)/F6*100)</f>
        <v/>
      </c>
      <c r="I6" s="32"/>
    </row>
    <row r="7" customHeight="1" spans="1:9">
      <c r="A7" s="23"/>
      <c r="B7" s="24"/>
      <c r="C7" s="25"/>
      <c r="D7" s="26"/>
      <c r="E7" s="26"/>
      <c r="F7" s="26"/>
      <c r="G7" s="26"/>
      <c r="H7" s="26" t="str">
        <f t="shared" si="0"/>
        <v/>
      </c>
      <c r="I7" s="32"/>
    </row>
    <row r="8" customHeight="1" spans="1:9">
      <c r="A8" s="23"/>
      <c r="B8" s="24"/>
      <c r="C8" s="25"/>
      <c r="D8" s="26"/>
      <c r="E8" s="26"/>
      <c r="F8" s="26"/>
      <c r="G8" s="26"/>
      <c r="H8" s="26" t="str">
        <f t="shared" si="0"/>
        <v/>
      </c>
      <c r="I8" s="32"/>
    </row>
    <row r="9" customHeight="1" spans="1:9">
      <c r="A9" s="23"/>
      <c r="B9" s="24"/>
      <c r="C9" s="25"/>
      <c r="D9" s="26"/>
      <c r="E9" s="26"/>
      <c r="F9" s="26"/>
      <c r="G9" s="26"/>
      <c r="H9" s="26" t="str">
        <f t="shared" si="0"/>
        <v/>
      </c>
      <c r="I9" s="32"/>
    </row>
    <row r="10" customHeight="1" spans="1:9">
      <c r="A10" s="23"/>
      <c r="B10" s="24"/>
      <c r="C10" s="25"/>
      <c r="D10" s="26"/>
      <c r="E10" s="26"/>
      <c r="F10" s="26"/>
      <c r="G10" s="26"/>
      <c r="H10" s="26" t="str">
        <f t="shared" si="0"/>
        <v/>
      </c>
      <c r="I10" s="32"/>
    </row>
    <row r="11" customHeight="1" spans="1:9">
      <c r="A11" s="23"/>
      <c r="B11" s="24"/>
      <c r="C11" s="25"/>
      <c r="D11" s="26"/>
      <c r="E11" s="26"/>
      <c r="F11" s="26"/>
      <c r="G11" s="26"/>
      <c r="H11" s="26" t="str">
        <f t="shared" si="0"/>
        <v/>
      </c>
      <c r="I11" s="32"/>
    </row>
    <row r="12" customHeight="1" spans="1:9">
      <c r="A12" s="23"/>
      <c r="B12" s="24"/>
      <c r="C12" s="25"/>
      <c r="D12" s="26"/>
      <c r="E12" s="26"/>
      <c r="F12" s="26"/>
      <c r="G12" s="26"/>
      <c r="H12" s="26" t="str">
        <f t="shared" si="0"/>
        <v/>
      </c>
      <c r="I12" s="32"/>
    </row>
    <row r="13" customHeight="1" spans="1:9">
      <c r="A13" s="23"/>
      <c r="B13" s="24"/>
      <c r="C13" s="25"/>
      <c r="D13" s="26"/>
      <c r="E13" s="26"/>
      <c r="F13" s="26"/>
      <c r="G13" s="26"/>
      <c r="H13" s="26" t="str">
        <f t="shared" si="0"/>
        <v/>
      </c>
      <c r="I13" s="32"/>
    </row>
    <row r="14" customHeight="1" spans="1:9">
      <c r="A14" s="23"/>
      <c r="B14" s="24"/>
      <c r="C14" s="25"/>
      <c r="D14" s="26"/>
      <c r="E14" s="26"/>
      <c r="F14" s="26"/>
      <c r="G14" s="26"/>
      <c r="H14" s="26" t="str">
        <f t="shared" si="0"/>
        <v/>
      </c>
      <c r="I14" s="32"/>
    </row>
    <row r="15" customHeight="1" spans="1:9">
      <c r="A15" s="23"/>
      <c r="B15" s="24"/>
      <c r="C15" s="25"/>
      <c r="D15" s="26"/>
      <c r="E15" s="26"/>
      <c r="F15" s="26"/>
      <c r="G15" s="26"/>
      <c r="H15" s="26" t="str">
        <f t="shared" si="0"/>
        <v/>
      </c>
      <c r="I15" s="32"/>
    </row>
    <row r="16" customHeight="1" spans="1:9">
      <c r="A16" s="23"/>
      <c r="B16" s="24"/>
      <c r="C16" s="25"/>
      <c r="D16" s="26"/>
      <c r="E16" s="26"/>
      <c r="F16" s="26"/>
      <c r="G16" s="26"/>
      <c r="H16" s="26" t="str">
        <f t="shared" si="0"/>
        <v/>
      </c>
      <c r="I16" s="32"/>
    </row>
    <row r="17" customHeight="1" spans="1:9">
      <c r="A17" s="23"/>
      <c r="B17" s="24"/>
      <c r="C17" s="25"/>
      <c r="D17" s="26"/>
      <c r="E17" s="26"/>
      <c r="F17" s="26"/>
      <c r="G17" s="26"/>
      <c r="H17" s="26" t="str">
        <f t="shared" si="0"/>
        <v/>
      </c>
      <c r="I17" s="32"/>
    </row>
    <row r="18" customHeight="1" spans="1:9">
      <c r="A18" s="23"/>
      <c r="B18" s="24"/>
      <c r="C18" s="25"/>
      <c r="D18" s="26"/>
      <c r="E18" s="26"/>
      <c r="F18" s="26"/>
      <c r="G18" s="26"/>
      <c r="H18" s="26" t="str">
        <f t="shared" si="0"/>
        <v/>
      </c>
      <c r="I18" s="32"/>
    </row>
    <row r="19" customHeight="1" spans="1:9">
      <c r="A19" s="23"/>
      <c r="B19" s="24"/>
      <c r="C19" s="25"/>
      <c r="D19" s="26"/>
      <c r="E19" s="26"/>
      <c r="F19" s="26"/>
      <c r="G19" s="26"/>
      <c r="H19" s="26" t="str">
        <f t="shared" si="0"/>
        <v/>
      </c>
      <c r="I19" s="32"/>
    </row>
    <row r="20" customHeight="1" spans="1:9">
      <c r="A20" s="23"/>
      <c r="B20" s="24"/>
      <c r="C20" s="25"/>
      <c r="D20" s="26"/>
      <c r="E20" s="26"/>
      <c r="F20" s="26"/>
      <c r="G20" s="26"/>
      <c r="H20" s="26" t="str">
        <f t="shared" si="0"/>
        <v/>
      </c>
      <c r="I20" s="32"/>
    </row>
    <row r="21" customHeight="1" spans="1:9">
      <c r="A21" s="23"/>
      <c r="B21" s="24"/>
      <c r="C21" s="25"/>
      <c r="D21" s="26"/>
      <c r="E21" s="26"/>
      <c r="F21" s="26"/>
      <c r="G21" s="26"/>
      <c r="H21" s="26" t="str">
        <f t="shared" si="0"/>
        <v/>
      </c>
      <c r="I21" s="32"/>
    </row>
    <row r="22" customHeight="1" spans="1:9">
      <c r="A22" s="23"/>
      <c r="B22" s="24"/>
      <c r="C22" s="25"/>
      <c r="D22" s="26"/>
      <c r="E22" s="26"/>
      <c r="F22" s="26"/>
      <c r="G22" s="26"/>
      <c r="H22" s="26" t="str">
        <f t="shared" si="0"/>
        <v/>
      </c>
      <c r="I22" s="32"/>
    </row>
    <row r="23" customHeight="1" spans="1:9">
      <c r="A23" s="23"/>
      <c r="B23" s="24"/>
      <c r="C23" s="25"/>
      <c r="D23" s="26"/>
      <c r="E23" s="26"/>
      <c r="F23" s="26"/>
      <c r="G23" s="26"/>
      <c r="H23" s="26" t="str">
        <f t="shared" si="0"/>
        <v/>
      </c>
      <c r="I23" s="32"/>
    </row>
    <row r="24" customHeight="1" spans="1:9">
      <c r="A24" s="23"/>
      <c r="B24" s="24"/>
      <c r="C24" s="25"/>
      <c r="D24" s="26"/>
      <c r="E24" s="26"/>
      <c r="F24" s="26"/>
      <c r="G24" s="26"/>
      <c r="H24" s="26" t="str">
        <f t="shared" si="0"/>
        <v/>
      </c>
      <c r="I24" s="32"/>
    </row>
    <row r="25" customHeight="1" spans="1:9">
      <c r="A25" s="23"/>
      <c r="B25" s="24"/>
      <c r="C25" s="25"/>
      <c r="D25" s="26"/>
      <c r="E25" s="26"/>
      <c r="F25" s="26"/>
      <c r="G25" s="26"/>
      <c r="H25" s="26" t="str">
        <f t="shared" si="0"/>
        <v/>
      </c>
      <c r="I25" s="32"/>
    </row>
    <row r="26" customHeight="1" spans="1:9">
      <c r="A26" s="23"/>
      <c r="B26" s="24"/>
      <c r="C26" s="25"/>
      <c r="D26" s="26"/>
      <c r="E26" s="26"/>
      <c r="F26" s="26"/>
      <c r="G26" s="26"/>
      <c r="H26" s="26"/>
      <c r="I26" s="32"/>
    </row>
    <row r="27" customHeight="1" spans="1:9">
      <c r="A27" s="27" t="s">
        <v>1045</v>
      </c>
      <c r="B27" s="45"/>
      <c r="C27" s="25"/>
      <c r="D27" s="26">
        <f>SUM(D6:D26)</f>
        <v>0</v>
      </c>
      <c r="E27" s="26"/>
      <c r="F27" s="26">
        <f>SUM(F6:F26)</f>
        <v>0</v>
      </c>
      <c r="G27" s="26">
        <f>SUM(G6:G26)</f>
        <v>0</v>
      </c>
      <c r="H27" s="26" t="str">
        <f>IF(F27=0,"",(G27-F27)/F27*100)</f>
        <v/>
      </c>
      <c r="I27" s="32"/>
    </row>
    <row r="28" customHeight="1" spans="1:7">
      <c r="A28" s="29" t="str">
        <f>封面!D11&amp;封面!G11</f>
        <v>填表人：魏延辉</v>
      </c>
      <c r="F28" s="20"/>
      <c r="G28" s="13" t="str">
        <f>"评估人员："&amp;封面!G36</f>
        <v>评估人员：</v>
      </c>
    </row>
    <row r="29" customHeight="1" spans="1:1">
      <c r="A29" s="29" t="str">
        <f>CONCATENATE(封面!D13,封面!F13,封面!G13,封面!H13,封面!I13,封面!J13,封面!K13)</f>
        <v>填表日期：2021年3月31日</v>
      </c>
    </row>
  </sheetData>
  <mergeCells count="3">
    <mergeCell ref="A2:I2"/>
    <mergeCell ref="A3:I3"/>
    <mergeCell ref="A27:B27"/>
  </mergeCells>
  <hyperlinks>
    <hyperlink ref="A1" location="索引目录!D54" display="返回索引页"/>
    <hyperlink ref="B1" location="非流动资产汇总!Print_Area" display="返回"/>
  </hyperlinks>
  <printOptions horizontalCentered="1"/>
  <pageMargins left="0.354166666666667" right="0.354166666666667" top="0.786805555555556" bottom="0.786805555555556" header="1.0625" footer="0.511111111111111"/>
  <pageSetup paperSize="9" firstPageNumber="4294963191" fitToHeight="0" orientation="landscape" useFirstPageNumber="1"/>
  <headerFooter alignWithMargins="0">
    <oddHeader>&amp;R&amp;"宋体,常规"&amp;10表&amp;"Times New Roman,常规"4-17
&amp;"宋体,常规"共&amp;"Times New Roman,常规"&amp;N&amp;"宋体,常规"页第&amp;"Times New Roman,常规"&amp;P&amp;"宋体,常规"页</oddHeader>
  </headerFooter>
  <legacyDrawing r:id="rId2"/>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0"/>
    <pageSetUpPr fitToPage="1"/>
  </sheetPr>
  <dimension ref="A1:G29"/>
  <sheetViews>
    <sheetView workbookViewId="0">
      <selection activeCell="I15" sqref="I15"/>
    </sheetView>
  </sheetViews>
  <sheetFormatPr defaultColWidth="9" defaultRowHeight="15.75" customHeight="1" outlineLevelCol="6"/>
  <cols>
    <col min="1" max="1" width="7.875" style="13" customWidth="1"/>
    <col min="2" max="2" width="26.625" style="13" customWidth="1"/>
    <col min="3" max="3" width="19.125" style="13" hidden="1" customWidth="1" outlineLevel="1"/>
    <col min="4" max="4" width="24.75" style="13" customWidth="1" collapsed="1"/>
    <col min="5" max="5" width="24.75" style="13" customWidth="1"/>
    <col min="6" max="6" width="22.125" style="13" customWidth="1"/>
    <col min="7" max="7" width="16.375" style="13" customWidth="1"/>
    <col min="8" max="16384" width="9" style="13"/>
  </cols>
  <sheetData>
    <row r="1" spans="1:7">
      <c r="A1" s="14" t="s">
        <v>284</v>
      </c>
      <c r="B1" s="15" t="s">
        <v>361</v>
      </c>
      <c r="C1" s="16"/>
      <c r="D1" s="16"/>
      <c r="E1" s="16"/>
      <c r="F1" s="16"/>
      <c r="G1" s="16"/>
    </row>
    <row r="2" s="11" customFormat="1" ht="30" customHeight="1" spans="1:7">
      <c r="A2" s="17" t="s">
        <v>1048</v>
      </c>
      <c r="B2" s="18"/>
      <c r="C2" s="18"/>
      <c r="D2" s="18"/>
      <c r="E2" s="18"/>
      <c r="F2" s="18"/>
      <c r="G2" s="18"/>
    </row>
    <row r="3" s="67" customFormat="1" ht="14.1" customHeight="1" spans="1:7">
      <c r="A3" s="69" t="str">
        <f>CONCATENATE(封面!D9,封面!F9,封面!G9,封面!H9,封面!I9,封面!J9,封面!K9)</f>
        <v>评估基准日：2021年3月31日</v>
      </c>
      <c r="B3" s="69"/>
      <c r="C3" s="69"/>
      <c r="D3" s="69"/>
      <c r="E3" s="69"/>
      <c r="F3" s="69"/>
      <c r="G3" s="69"/>
    </row>
    <row r="4" s="67" customFormat="1" customHeight="1" spans="1:7">
      <c r="A4" s="70" t="str">
        <f>封面!D7&amp;封面!F7</f>
        <v>产权持有人：黑龙江省机场管理集团有限公司漠河机场分公司</v>
      </c>
      <c r="G4" s="87" t="s">
        <v>286</v>
      </c>
    </row>
    <row r="5" s="68" customFormat="1" customHeight="1" spans="1:7">
      <c r="A5" s="88" t="s">
        <v>419</v>
      </c>
      <c r="B5" s="88" t="s">
        <v>363</v>
      </c>
      <c r="C5" s="88" t="s">
        <v>364</v>
      </c>
      <c r="D5" s="88" t="s">
        <v>366</v>
      </c>
      <c r="E5" s="88" t="s">
        <v>367</v>
      </c>
      <c r="F5" s="89" t="s">
        <v>368</v>
      </c>
      <c r="G5" s="88" t="s">
        <v>369</v>
      </c>
    </row>
    <row r="6" s="67" customFormat="1" customHeight="1" spans="1:7">
      <c r="A6" s="88" t="s">
        <v>1049</v>
      </c>
      <c r="B6" s="82" t="s">
        <v>42</v>
      </c>
      <c r="C6" s="75">
        <f>短期借款!H27</f>
        <v>0</v>
      </c>
      <c r="D6" s="75">
        <f>短期借款!J27</f>
        <v>0</v>
      </c>
      <c r="E6" s="75">
        <f>短期借款!L27</f>
        <v>0</v>
      </c>
      <c r="F6" s="75">
        <f>E6-D6</f>
        <v>0</v>
      </c>
      <c r="G6" s="90" t="str">
        <f>IF(D6=0,"",F6/D6*100)</f>
        <v/>
      </c>
    </row>
    <row r="7" s="67" customFormat="1" customHeight="1" spans="1:7">
      <c r="A7" s="88" t="s">
        <v>1050</v>
      </c>
      <c r="B7" s="82" t="s">
        <v>44</v>
      </c>
      <c r="C7" s="75">
        <f>交易性金融负债!E27</f>
        <v>0</v>
      </c>
      <c r="D7" s="75">
        <f>交易性金融负债!G27</f>
        <v>0</v>
      </c>
      <c r="E7" s="75">
        <f>交易性金融负债!H27</f>
        <v>0</v>
      </c>
      <c r="F7" s="75">
        <f t="shared" ref="F7:F17" si="0">E7-D7</f>
        <v>0</v>
      </c>
      <c r="G7" s="90" t="str">
        <f t="shared" ref="G7:G19" si="1">IF(D7=0,"",F7/D7*100)</f>
        <v/>
      </c>
    </row>
    <row r="8" s="67" customFormat="1" customHeight="1" spans="1:7">
      <c r="A8" s="88" t="s">
        <v>1051</v>
      </c>
      <c r="B8" s="82" t="s">
        <v>46</v>
      </c>
      <c r="C8" s="75">
        <f>应付票据!F27</f>
        <v>0</v>
      </c>
      <c r="D8" s="75">
        <f>应付票据!H27</f>
        <v>0</v>
      </c>
      <c r="E8" s="75">
        <f>应付票据!I27</f>
        <v>0</v>
      </c>
      <c r="F8" s="75">
        <f t="shared" si="0"/>
        <v>0</v>
      </c>
      <c r="G8" s="90" t="str">
        <f t="shared" si="1"/>
        <v/>
      </c>
    </row>
    <row r="9" s="67" customFormat="1" customHeight="1" spans="1:7">
      <c r="A9" s="88" t="s">
        <v>976</v>
      </c>
      <c r="B9" s="82" t="s">
        <v>49</v>
      </c>
      <c r="C9" s="75">
        <f>应付账款!E27</f>
        <v>0</v>
      </c>
      <c r="D9" s="75">
        <f>应付账款!G27</f>
        <v>0</v>
      </c>
      <c r="E9" s="75">
        <f>应付账款!H27</f>
        <v>0</v>
      </c>
      <c r="F9" s="75">
        <f t="shared" si="0"/>
        <v>0</v>
      </c>
      <c r="G9" s="90" t="str">
        <f t="shared" si="1"/>
        <v/>
      </c>
    </row>
    <row r="10" s="67" customFormat="1" customHeight="1" spans="1:7">
      <c r="A10" s="88" t="s">
        <v>1052</v>
      </c>
      <c r="B10" s="82" t="s">
        <v>51</v>
      </c>
      <c r="C10" s="75">
        <f>预收账款!E27</f>
        <v>0</v>
      </c>
      <c r="D10" s="75">
        <f>预收账款!G27</f>
        <v>0</v>
      </c>
      <c r="E10" s="75">
        <f>预收账款!H27</f>
        <v>0</v>
      </c>
      <c r="F10" s="75">
        <f t="shared" si="0"/>
        <v>0</v>
      </c>
      <c r="G10" s="90" t="str">
        <f t="shared" si="1"/>
        <v/>
      </c>
    </row>
    <row r="11" s="67" customFormat="1" customHeight="1" spans="1:7">
      <c r="A11" s="88" t="s">
        <v>1053</v>
      </c>
      <c r="B11" s="82" t="s">
        <v>53</v>
      </c>
      <c r="C11" s="75">
        <f>职工薪酬!D27</f>
        <v>0</v>
      </c>
      <c r="D11" s="75">
        <f>职工薪酬!F27</f>
        <v>0</v>
      </c>
      <c r="E11" s="75">
        <f>职工薪酬!G27</f>
        <v>0</v>
      </c>
      <c r="F11" s="75">
        <f t="shared" si="0"/>
        <v>0</v>
      </c>
      <c r="G11" s="90" t="str">
        <f t="shared" si="1"/>
        <v/>
      </c>
    </row>
    <row r="12" s="67" customFormat="1" customHeight="1" spans="1:7">
      <c r="A12" s="88" t="s">
        <v>1054</v>
      </c>
      <c r="B12" s="82" t="s">
        <v>55</v>
      </c>
      <c r="C12" s="75">
        <f>应交税费!E27</f>
        <v>0</v>
      </c>
      <c r="D12" s="75">
        <f>应交税费!G27</f>
        <v>0</v>
      </c>
      <c r="E12" s="75">
        <f>应交税费!H27</f>
        <v>0</v>
      </c>
      <c r="F12" s="75">
        <f t="shared" si="0"/>
        <v>0</v>
      </c>
      <c r="G12" s="90" t="str">
        <f t="shared" si="1"/>
        <v/>
      </c>
    </row>
    <row r="13" s="67" customFormat="1" customHeight="1" spans="1:7">
      <c r="A13" s="88" t="s">
        <v>1055</v>
      </c>
      <c r="B13" s="82" t="s">
        <v>57</v>
      </c>
      <c r="C13" s="75">
        <f>应付利息!G27</f>
        <v>0</v>
      </c>
      <c r="D13" s="75">
        <f>应付利息!I27</f>
        <v>0</v>
      </c>
      <c r="E13" s="75">
        <f>应付利息!J27</f>
        <v>0</v>
      </c>
      <c r="F13" s="75">
        <f t="shared" si="0"/>
        <v>0</v>
      </c>
      <c r="G13" s="90" t="str">
        <f t="shared" si="1"/>
        <v/>
      </c>
    </row>
    <row r="14" s="67" customFormat="1" customHeight="1" spans="1:7">
      <c r="A14" s="88" t="s">
        <v>1056</v>
      </c>
      <c r="B14" s="82" t="s">
        <v>59</v>
      </c>
      <c r="C14" s="75">
        <f>'应付股利（利润）'!E27</f>
        <v>0</v>
      </c>
      <c r="D14" s="75">
        <f>'应付股利（利润）'!G27</f>
        <v>0</v>
      </c>
      <c r="E14" s="75">
        <f>'应付股利（利润）'!H27</f>
        <v>0</v>
      </c>
      <c r="F14" s="75">
        <f t="shared" si="0"/>
        <v>0</v>
      </c>
      <c r="G14" s="90" t="str">
        <f t="shared" si="1"/>
        <v/>
      </c>
    </row>
    <row r="15" s="67" customFormat="1" customHeight="1" spans="1:7">
      <c r="A15" s="88" t="s">
        <v>1057</v>
      </c>
      <c r="B15" s="82" t="s">
        <v>61</v>
      </c>
      <c r="C15" s="75">
        <f>其他应付款!E27</f>
        <v>0</v>
      </c>
      <c r="D15" s="75">
        <f>其他应付款!G27</f>
        <v>0</v>
      </c>
      <c r="E15" s="75">
        <f>其他应付款!H27</f>
        <v>0</v>
      </c>
      <c r="F15" s="75">
        <f t="shared" si="0"/>
        <v>0</v>
      </c>
      <c r="G15" s="90" t="str">
        <f t="shared" si="1"/>
        <v/>
      </c>
    </row>
    <row r="16" s="67" customFormat="1" customHeight="1" spans="1:7">
      <c r="A16" s="88" t="s">
        <v>1058</v>
      </c>
      <c r="B16" s="82" t="s">
        <v>63</v>
      </c>
      <c r="C16" s="75">
        <f>一年到期非流动负债!F27</f>
        <v>0</v>
      </c>
      <c r="D16" s="75">
        <f>一年到期非流动负债!H27</f>
        <v>0</v>
      </c>
      <c r="E16" s="75">
        <f>一年到期非流动负债!I27</f>
        <v>0</v>
      </c>
      <c r="F16" s="75">
        <f t="shared" si="0"/>
        <v>0</v>
      </c>
      <c r="G16" s="90" t="str">
        <f t="shared" si="1"/>
        <v/>
      </c>
    </row>
    <row r="17" s="67" customFormat="1" customHeight="1" spans="1:7">
      <c r="A17" s="88" t="s">
        <v>1059</v>
      </c>
      <c r="B17" s="82" t="s">
        <v>65</v>
      </c>
      <c r="C17" s="75">
        <f>其他流动负债!E27</f>
        <v>0</v>
      </c>
      <c r="D17" s="75">
        <f>其他流动负债!G27</f>
        <v>0</v>
      </c>
      <c r="E17" s="75">
        <f>其他流动负债!H27</f>
        <v>0</v>
      </c>
      <c r="F17" s="75">
        <f t="shared" si="0"/>
        <v>0</v>
      </c>
      <c r="G17" s="90" t="str">
        <f t="shared" si="1"/>
        <v/>
      </c>
    </row>
    <row r="18" s="67" customFormat="1" customHeight="1" spans="1:7">
      <c r="A18" s="71"/>
      <c r="B18" s="82"/>
      <c r="C18" s="75"/>
      <c r="D18" s="75"/>
      <c r="E18" s="75"/>
      <c r="F18" s="75"/>
      <c r="G18" s="90" t="str">
        <f t="shared" si="1"/>
        <v/>
      </c>
    </row>
    <row r="19" s="67" customFormat="1" customHeight="1" spans="1:7">
      <c r="A19" s="71"/>
      <c r="B19" s="82"/>
      <c r="C19" s="75"/>
      <c r="D19" s="75"/>
      <c r="E19" s="75"/>
      <c r="F19" s="75"/>
      <c r="G19" s="90" t="str">
        <f t="shared" si="1"/>
        <v/>
      </c>
    </row>
    <row r="20" s="67" customFormat="1" customHeight="1" spans="1:7">
      <c r="A20" s="71"/>
      <c r="B20" s="82"/>
      <c r="C20" s="75"/>
      <c r="D20" s="75"/>
      <c r="E20" s="75"/>
      <c r="F20" s="75"/>
      <c r="G20" s="90"/>
    </row>
    <row r="21" s="67" customFormat="1" customHeight="1" spans="1:7">
      <c r="A21" s="71"/>
      <c r="B21" s="82"/>
      <c r="C21" s="75"/>
      <c r="D21" s="75"/>
      <c r="E21" s="75"/>
      <c r="F21" s="75"/>
      <c r="G21" s="90"/>
    </row>
    <row r="22" s="67" customFormat="1" customHeight="1" spans="1:7">
      <c r="A22" s="71"/>
      <c r="B22" s="82"/>
      <c r="C22" s="75"/>
      <c r="D22" s="75"/>
      <c r="E22" s="75"/>
      <c r="F22" s="75"/>
      <c r="G22" s="90" t="str">
        <f t="shared" ref="G22:G27" si="2">IF(D22=0,"",F22/D22*100)</f>
        <v/>
      </c>
    </row>
    <row r="23" s="67" customFormat="1" customHeight="1" spans="1:7">
      <c r="A23" s="71"/>
      <c r="B23" s="82"/>
      <c r="C23" s="75"/>
      <c r="D23" s="75"/>
      <c r="E23" s="75"/>
      <c r="F23" s="75"/>
      <c r="G23" s="90" t="str">
        <f t="shared" si="2"/>
        <v/>
      </c>
    </row>
    <row r="24" s="67" customFormat="1" customHeight="1" spans="1:7">
      <c r="A24" s="71"/>
      <c r="B24" s="82"/>
      <c r="C24" s="75"/>
      <c r="D24" s="75"/>
      <c r="E24" s="75"/>
      <c r="F24" s="75"/>
      <c r="G24" s="90" t="str">
        <f t="shared" si="2"/>
        <v/>
      </c>
    </row>
    <row r="25" s="67" customFormat="1" customHeight="1" spans="1:7">
      <c r="A25" s="88"/>
      <c r="B25" s="91"/>
      <c r="C25" s="75"/>
      <c r="D25" s="75"/>
      <c r="E25" s="75"/>
      <c r="F25" s="75"/>
      <c r="G25" s="90" t="str">
        <f t="shared" si="2"/>
        <v/>
      </c>
    </row>
    <row r="26" s="67" customFormat="1" customHeight="1" spans="1:7">
      <c r="A26" s="88"/>
      <c r="B26" s="91"/>
      <c r="C26" s="75"/>
      <c r="D26" s="75"/>
      <c r="E26" s="75"/>
      <c r="F26" s="75"/>
      <c r="G26" s="90" t="str">
        <f t="shared" si="2"/>
        <v/>
      </c>
    </row>
    <row r="27" s="67" customFormat="1" customHeight="1" spans="1:7">
      <c r="A27" s="88" t="s">
        <v>753</v>
      </c>
      <c r="B27" s="88" t="s">
        <v>1060</v>
      </c>
      <c r="C27" s="75">
        <f>SUM(C6:C26)</f>
        <v>0</v>
      </c>
      <c r="D27" s="75">
        <f>SUM(D6:D26)</f>
        <v>0</v>
      </c>
      <c r="E27" s="75">
        <f>SUM(E6:E26)</f>
        <v>0</v>
      </c>
      <c r="F27" s="75">
        <f>SUM(F6:F26)</f>
        <v>0</v>
      </c>
      <c r="G27" s="90" t="str">
        <f t="shared" si="2"/>
        <v/>
      </c>
    </row>
    <row r="28" s="67" customFormat="1" customHeight="1" spans="1:5">
      <c r="A28" s="79" t="str">
        <f>封面!D11&amp;封面!G11</f>
        <v>填表人：魏延辉</v>
      </c>
      <c r="E28" s="67" t="str">
        <f>"评估人员："&amp;封面!G38</f>
        <v>评估人员：</v>
      </c>
    </row>
    <row r="29" s="67" customFormat="1" customHeight="1" spans="1:1">
      <c r="A29" s="79" t="str">
        <f>CONCATENATE(封面!D13,封面!F13,封面!G13,封面!H13,封面!I13,封面!J13,封面!K13)</f>
        <v>填表日期：2021年3月31日</v>
      </c>
    </row>
  </sheetData>
  <mergeCells count="2">
    <mergeCell ref="A2:G2"/>
    <mergeCell ref="A3:G3"/>
  </mergeCells>
  <hyperlinks>
    <hyperlink ref="A1" location="索引目录!G6" display="返回索引页"/>
    <hyperlink ref="B1" location="分类汇总!B39" display="返回"/>
    <hyperlink ref="B14" location="'应付股利（利润）'!B1" display="应付股利（应付利润）"/>
    <hyperlink ref="B6" location="短期借款!B1" display="短期借款"/>
    <hyperlink ref="B7" location="交易性金融负债!B1" display="交易性金融负债"/>
    <hyperlink ref="B8" location="应付票据!B1" display="应付票据"/>
    <hyperlink ref="B9" location="应付账款!B1" display="应付账款"/>
    <hyperlink ref="B10" location="预收账款!B1" display="预收款项"/>
    <hyperlink ref="B11" location="职工薪酬!B1" display="应付职工薪酬"/>
    <hyperlink ref="B12" location="应交税费!B1" display="应交税费"/>
    <hyperlink ref="B13" location="应付利息!B1" display="应付利息"/>
    <hyperlink ref="B15" location="其他应付款!B1" display="其他应付款"/>
    <hyperlink ref="B16" location="一年到期非流动负债!B1" display="一年内到期的非流动负债"/>
    <hyperlink ref="B17" location="其他流动负债!B1" display="其他流动负债"/>
  </hyperlinks>
  <printOptions horizontalCentered="1"/>
  <pageMargins left="0.590551181102362" right="0.590551181102362" top="0.78740157480315" bottom="0.78740157480315" header="1.06299212598425" footer="0.590551181102362"/>
  <pageSetup paperSize="9" firstPageNumber="4294963191" fitToHeight="0" orientation="landscape" useFirstPageNumber="1"/>
  <headerFooter alignWithMargins="0">
    <oddHeader>&amp;R&amp;"-,常规"&amp;9表5
共&amp;N页第&amp;P页</oddHead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9"/>
  <sheetViews>
    <sheetView topLeftCell="E1" workbookViewId="0">
      <selection activeCell="A3" sqref="A3:M3"/>
    </sheetView>
  </sheetViews>
  <sheetFormatPr defaultColWidth="9" defaultRowHeight="15.75" customHeight="1"/>
  <cols>
    <col min="1" max="1" width="5.5" style="13" customWidth="1"/>
    <col min="2" max="2" width="20" style="13" customWidth="1"/>
    <col min="3" max="4" width="8.75" style="13" customWidth="1"/>
    <col min="5" max="6" width="7.25" style="13" customWidth="1"/>
    <col min="7" max="7" width="10.625" style="13" customWidth="1"/>
    <col min="8" max="9" width="13.875" style="13" hidden="1" customWidth="1" outlineLevel="1"/>
    <col min="10" max="10" width="13.875" style="13" customWidth="1" collapsed="1"/>
    <col min="11" max="12" width="14.625" style="13" customWidth="1"/>
    <col min="13" max="13" width="10.625" style="13" customWidth="1"/>
    <col min="14" max="16384" width="9" style="13"/>
  </cols>
  <sheetData>
    <row r="1" spans="1:13">
      <c r="A1" s="14" t="s">
        <v>284</v>
      </c>
      <c r="B1" s="15" t="s">
        <v>361</v>
      </c>
      <c r="C1" s="16"/>
      <c r="D1" s="16"/>
      <c r="E1" s="16"/>
      <c r="F1" s="16"/>
      <c r="G1" s="16"/>
      <c r="H1" s="16"/>
      <c r="I1" s="16"/>
      <c r="J1" s="16"/>
      <c r="K1" s="16"/>
      <c r="L1" s="16"/>
      <c r="M1" s="16"/>
    </row>
    <row r="2" s="11" customFormat="1" ht="30" customHeight="1" spans="1:13">
      <c r="A2" s="17" t="s">
        <v>1061</v>
      </c>
      <c r="B2" s="18"/>
      <c r="C2" s="18"/>
      <c r="D2" s="18"/>
      <c r="E2" s="18"/>
      <c r="F2" s="18"/>
      <c r="G2" s="18"/>
      <c r="H2" s="18"/>
      <c r="I2" s="18"/>
      <c r="J2" s="18"/>
      <c r="K2" s="18"/>
      <c r="L2" s="18"/>
      <c r="M2" s="18"/>
    </row>
    <row r="3" ht="14.1" customHeight="1" spans="1:13">
      <c r="A3" s="19" t="str">
        <f>CONCATENATE(封面!D9,封面!F9,封面!G9,封面!H9,封面!I9,封面!J9,封面!K9)</f>
        <v>评估基准日：2021年3月31日</v>
      </c>
      <c r="B3" s="19"/>
      <c r="C3" s="19"/>
      <c r="D3" s="19"/>
      <c r="E3" s="19"/>
      <c r="F3" s="19"/>
      <c r="G3" s="19"/>
      <c r="H3" s="30"/>
      <c r="I3" s="30"/>
      <c r="J3" s="30"/>
      <c r="K3" s="30"/>
      <c r="L3" s="30"/>
      <c r="M3" s="30"/>
    </row>
    <row r="4" customHeight="1" spans="1:13">
      <c r="A4" s="20" t="str">
        <f>封面!D7&amp;封面!F7</f>
        <v>产权持有人：黑龙江省机场管理集团有限公司漠河机场分公司</v>
      </c>
      <c r="M4" s="31" t="s">
        <v>286</v>
      </c>
    </row>
    <row r="5" s="12" customFormat="1" customHeight="1" spans="1:13">
      <c r="A5" s="21" t="s">
        <v>351</v>
      </c>
      <c r="B5" s="21" t="s">
        <v>1062</v>
      </c>
      <c r="C5" s="21" t="s">
        <v>489</v>
      </c>
      <c r="D5" s="21" t="s">
        <v>612</v>
      </c>
      <c r="E5" s="21" t="s">
        <v>1063</v>
      </c>
      <c r="F5" s="21" t="s">
        <v>439</v>
      </c>
      <c r="G5" s="21" t="s">
        <v>1064</v>
      </c>
      <c r="H5" s="22" t="s">
        <v>364</v>
      </c>
      <c r="I5" s="22" t="s">
        <v>442</v>
      </c>
      <c r="J5" s="21" t="s">
        <v>366</v>
      </c>
      <c r="K5" s="21" t="s">
        <v>1065</v>
      </c>
      <c r="L5" s="21" t="s">
        <v>367</v>
      </c>
      <c r="M5" s="21" t="s">
        <v>450</v>
      </c>
    </row>
    <row r="6" customHeight="1" spans="1:13">
      <c r="A6" s="23"/>
      <c r="B6" s="24"/>
      <c r="C6" s="25"/>
      <c r="D6" s="25"/>
      <c r="E6" s="25"/>
      <c r="F6" s="23"/>
      <c r="G6" s="26"/>
      <c r="H6" s="26"/>
      <c r="I6" s="26"/>
      <c r="J6" s="26"/>
      <c r="K6" s="48"/>
      <c r="L6" s="26"/>
      <c r="M6" s="32"/>
    </row>
    <row r="7" customHeight="1" spans="1:13">
      <c r="A7" s="23"/>
      <c r="B7" s="24"/>
      <c r="C7" s="25"/>
      <c r="D7" s="25"/>
      <c r="E7" s="23"/>
      <c r="F7" s="23"/>
      <c r="G7" s="26"/>
      <c r="H7" s="26"/>
      <c r="I7" s="26"/>
      <c r="J7" s="26"/>
      <c r="K7" s="48"/>
      <c r="L7" s="26"/>
      <c r="M7" s="32"/>
    </row>
    <row r="8" customHeight="1" spans="1:13">
      <c r="A8" s="23"/>
      <c r="B8" s="24"/>
      <c r="C8" s="25"/>
      <c r="D8" s="25"/>
      <c r="E8" s="23"/>
      <c r="F8" s="23"/>
      <c r="G8" s="26"/>
      <c r="H8" s="26"/>
      <c r="I8" s="26"/>
      <c r="J8" s="26"/>
      <c r="K8" s="48"/>
      <c r="L8" s="26"/>
      <c r="M8" s="32"/>
    </row>
    <row r="9" customHeight="1" spans="1:13">
      <c r="A9" s="23"/>
      <c r="B9" s="24"/>
      <c r="C9" s="25"/>
      <c r="D9" s="25"/>
      <c r="E9" s="23"/>
      <c r="F9" s="23"/>
      <c r="G9" s="26"/>
      <c r="H9" s="26"/>
      <c r="I9" s="26"/>
      <c r="J9" s="26"/>
      <c r="K9" s="48"/>
      <c r="L9" s="26"/>
      <c r="M9" s="32"/>
    </row>
    <row r="10" customHeight="1" spans="1:13">
      <c r="A10" s="23"/>
      <c r="B10" s="24"/>
      <c r="C10" s="25"/>
      <c r="D10" s="25"/>
      <c r="E10" s="23"/>
      <c r="F10" s="23"/>
      <c r="G10" s="26"/>
      <c r="H10" s="26"/>
      <c r="I10" s="26"/>
      <c r="J10" s="26"/>
      <c r="K10" s="48"/>
      <c r="L10" s="26"/>
      <c r="M10" s="32"/>
    </row>
    <row r="11" customHeight="1" spans="1:13">
      <c r="A11" s="23"/>
      <c r="B11" s="24"/>
      <c r="C11" s="25"/>
      <c r="D11" s="25"/>
      <c r="E11" s="23"/>
      <c r="F11" s="23"/>
      <c r="G11" s="26"/>
      <c r="H11" s="26"/>
      <c r="I11" s="26"/>
      <c r="J11" s="26"/>
      <c r="K11" s="48"/>
      <c r="L11" s="26"/>
      <c r="M11" s="32"/>
    </row>
    <row r="12" customHeight="1" spans="1:13">
      <c r="A12" s="23"/>
      <c r="B12" s="24"/>
      <c r="C12" s="25"/>
      <c r="D12" s="25"/>
      <c r="E12" s="23"/>
      <c r="F12" s="23"/>
      <c r="G12" s="26"/>
      <c r="H12" s="26"/>
      <c r="I12" s="26"/>
      <c r="J12" s="26"/>
      <c r="K12" s="48"/>
      <c r="L12" s="26"/>
      <c r="M12" s="32"/>
    </row>
    <row r="13" customHeight="1" spans="1:13">
      <c r="A13" s="23"/>
      <c r="B13" s="24"/>
      <c r="C13" s="25"/>
      <c r="D13" s="25"/>
      <c r="E13" s="23"/>
      <c r="F13" s="23"/>
      <c r="G13" s="26"/>
      <c r="H13" s="26"/>
      <c r="I13" s="26"/>
      <c r="J13" s="26"/>
      <c r="K13" s="48"/>
      <c r="L13" s="26"/>
      <c r="M13" s="32"/>
    </row>
    <row r="14" customHeight="1" spans="1:13">
      <c r="A14" s="23"/>
      <c r="B14" s="24"/>
      <c r="C14" s="25"/>
      <c r="D14" s="25"/>
      <c r="E14" s="23"/>
      <c r="F14" s="23"/>
      <c r="G14" s="26"/>
      <c r="H14" s="26"/>
      <c r="I14" s="26"/>
      <c r="J14" s="26"/>
      <c r="K14" s="48"/>
      <c r="L14" s="26"/>
      <c r="M14" s="32"/>
    </row>
    <row r="15" customHeight="1" spans="1:13">
      <c r="A15" s="23"/>
      <c r="B15" s="24"/>
      <c r="C15" s="25"/>
      <c r="D15" s="25"/>
      <c r="E15" s="23"/>
      <c r="F15" s="23"/>
      <c r="G15" s="26"/>
      <c r="H15" s="26"/>
      <c r="I15" s="26"/>
      <c r="J15" s="26"/>
      <c r="K15" s="48"/>
      <c r="L15" s="26"/>
      <c r="M15" s="32"/>
    </row>
    <row r="16" customHeight="1" spans="1:13">
      <c r="A16" s="23"/>
      <c r="B16" s="24"/>
      <c r="C16" s="25"/>
      <c r="D16" s="25"/>
      <c r="E16" s="23"/>
      <c r="F16" s="23"/>
      <c r="G16" s="26"/>
      <c r="H16" s="26"/>
      <c r="I16" s="26"/>
      <c r="J16" s="26"/>
      <c r="K16" s="48"/>
      <c r="L16" s="26"/>
      <c r="M16" s="32"/>
    </row>
    <row r="17" customHeight="1" spans="1:13">
      <c r="A17" s="23"/>
      <c r="B17" s="24"/>
      <c r="C17" s="25"/>
      <c r="D17" s="25"/>
      <c r="E17" s="23"/>
      <c r="F17" s="23"/>
      <c r="G17" s="26"/>
      <c r="H17" s="26"/>
      <c r="I17" s="26"/>
      <c r="J17" s="26"/>
      <c r="K17" s="48"/>
      <c r="L17" s="26"/>
      <c r="M17" s="32"/>
    </row>
    <row r="18" customHeight="1" spans="1:13">
      <c r="A18" s="23"/>
      <c r="B18" s="24"/>
      <c r="C18" s="25"/>
      <c r="D18" s="25"/>
      <c r="E18" s="23"/>
      <c r="F18" s="23"/>
      <c r="G18" s="26"/>
      <c r="H18" s="26"/>
      <c r="I18" s="26"/>
      <c r="J18" s="26"/>
      <c r="K18" s="48"/>
      <c r="L18" s="26"/>
      <c r="M18" s="32"/>
    </row>
    <row r="19" customHeight="1" spans="1:13">
      <c r="A19" s="23"/>
      <c r="B19" s="24"/>
      <c r="C19" s="25"/>
      <c r="D19" s="25"/>
      <c r="E19" s="23"/>
      <c r="F19" s="23"/>
      <c r="G19" s="26"/>
      <c r="H19" s="26"/>
      <c r="I19" s="26"/>
      <c r="J19" s="26"/>
      <c r="K19" s="48"/>
      <c r="L19" s="26"/>
      <c r="M19" s="32"/>
    </row>
    <row r="20" customHeight="1" spans="1:13">
      <c r="A20" s="23"/>
      <c r="B20" s="24"/>
      <c r="C20" s="25"/>
      <c r="D20" s="25"/>
      <c r="E20" s="23"/>
      <c r="F20" s="23"/>
      <c r="G20" s="26"/>
      <c r="H20" s="26"/>
      <c r="I20" s="26"/>
      <c r="J20" s="26"/>
      <c r="K20" s="48"/>
      <c r="L20" s="26"/>
      <c r="M20" s="32"/>
    </row>
    <row r="21" customHeight="1" spans="1:13">
      <c r="A21" s="23"/>
      <c r="B21" s="24"/>
      <c r="C21" s="25"/>
      <c r="D21" s="25"/>
      <c r="E21" s="23"/>
      <c r="F21" s="23"/>
      <c r="G21" s="26"/>
      <c r="H21" s="26"/>
      <c r="I21" s="26"/>
      <c r="J21" s="26"/>
      <c r="K21" s="48"/>
      <c r="L21" s="26"/>
      <c r="M21" s="32"/>
    </row>
    <row r="22" customHeight="1" spans="1:13">
      <c r="A22" s="23"/>
      <c r="B22" s="24"/>
      <c r="C22" s="25"/>
      <c r="D22" s="25"/>
      <c r="E22" s="23"/>
      <c r="F22" s="23"/>
      <c r="G22" s="26"/>
      <c r="H22" s="26"/>
      <c r="I22" s="26"/>
      <c r="J22" s="26"/>
      <c r="K22" s="48"/>
      <c r="L22" s="26"/>
      <c r="M22" s="32"/>
    </row>
    <row r="23" customHeight="1" spans="1:13">
      <c r="A23" s="23"/>
      <c r="B23" s="24"/>
      <c r="C23" s="25"/>
      <c r="D23" s="25"/>
      <c r="E23" s="23"/>
      <c r="F23" s="23"/>
      <c r="G23" s="26"/>
      <c r="H23" s="26"/>
      <c r="I23" s="26"/>
      <c r="J23" s="26"/>
      <c r="K23" s="48"/>
      <c r="L23" s="26"/>
      <c r="M23" s="32"/>
    </row>
    <row r="24" customHeight="1" spans="1:13">
      <c r="A24" s="23"/>
      <c r="B24" s="24"/>
      <c r="C24" s="25"/>
      <c r="D24" s="25"/>
      <c r="E24" s="23"/>
      <c r="F24" s="23"/>
      <c r="G24" s="26"/>
      <c r="H24" s="26"/>
      <c r="I24" s="26"/>
      <c r="J24" s="26"/>
      <c r="K24" s="48"/>
      <c r="L24" s="26"/>
      <c r="M24" s="32"/>
    </row>
    <row r="25" customHeight="1" spans="1:13">
      <c r="A25" s="23"/>
      <c r="B25" s="24"/>
      <c r="C25" s="25"/>
      <c r="D25" s="25"/>
      <c r="E25" s="23"/>
      <c r="F25" s="23"/>
      <c r="G25" s="26"/>
      <c r="H25" s="26"/>
      <c r="I25" s="26"/>
      <c r="J25" s="26"/>
      <c r="K25" s="48"/>
      <c r="L25" s="26"/>
      <c r="M25" s="32"/>
    </row>
    <row r="26" customHeight="1" spans="1:13">
      <c r="A26" s="23"/>
      <c r="B26" s="24"/>
      <c r="C26" s="25"/>
      <c r="D26" s="25"/>
      <c r="E26" s="23"/>
      <c r="F26" s="23"/>
      <c r="G26" s="26"/>
      <c r="H26" s="26"/>
      <c r="I26" s="26"/>
      <c r="J26" s="26"/>
      <c r="K26" s="48"/>
      <c r="L26" s="26"/>
      <c r="M26" s="32"/>
    </row>
    <row r="27" customHeight="1" spans="1:13">
      <c r="A27" s="27" t="s">
        <v>1066</v>
      </c>
      <c r="B27" s="45"/>
      <c r="C27" s="25"/>
      <c r="D27" s="25"/>
      <c r="E27" s="23"/>
      <c r="F27" s="23"/>
      <c r="G27" s="26"/>
      <c r="H27" s="26">
        <f>SUM(H6:H26)</f>
        <v>0</v>
      </c>
      <c r="I27" s="26"/>
      <c r="J27" s="26">
        <f>SUM(J6:J26)</f>
        <v>0</v>
      </c>
      <c r="K27" s="48"/>
      <c r="L27" s="26">
        <f>SUM(L6:L26)</f>
        <v>0</v>
      </c>
      <c r="M27" s="32"/>
    </row>
    <row r="28" customHeight="1" spans="1:10">
      <c r="A28" s="29" t="str">
        <f>封面!D11&amp;封面!G11</f>
        <v>填表人：魏延辉</v>
      </c>
      <c r="J28" s="20" t="str">
        <f>"评估人员："&amp;封面!G38</f>
        <v>评估人员：</v>
      </c>
    </row>
    <row r="29" customHeight="1" spans="1:1">
      <c r="A29" s="29" t="str">
        <f>CONCATENATE(封面!D13,封面!F13,封面!G13,封面!H13,封面!I13,封面!J13,封面!K13)</f>
        <v>填表日期：2021年3月31日</v>
      </c>
    </row>
  </sheetData>
  <mergeCells count="3">
    <mergeCell ref="A2:M2"/>
    <mergeCell ref="A3:M3"/>
    <mergeCell ref="A27:B27"/>
  </mergeCells>
  <hyperlinks>
    <hyperlink ref="A1" location="索引目录!I6" display="返回索引页"/>
    <hyperlink ref="B1" location="流动负债汇总!B6" display="返回"/>
  </hyperlinks>
  <printOptions horizontalCentered="1"/>
  <pageMargins left="0.354166666666667" right="0.354166666666667" top="0.786805555555556" bottom="0.786805555555556" header="1.02986111111111" footer="0.511111111111111"/>
  <pageSetup paperSize="9" firstPageNumber="4294963191" fitToHeight="0" orientation="landscape" useFirstPageNumber="1"/>
  <headerFooter alignWithMargins="0">
    <oddHeader>&amp;R&amp;"宋体,常规"&amp;10表&amp;"Times New Roman,常规"5-1
&amp;"宋体,常规"共&amp;"Times New Roman,常规"&amp;N&amp;"宋体,常规"页第&amp;"Times New Roman,常规"&amp;P&amp;"宋体,常规"页</oddHeader>
  </headerFooter>
  <legacyDrawing r:id="rId2"/>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workbookViewId="0">
      <selection activeCell="A3" sqref="A3:I3"/>
    </sheetView>
  </sheetViews>
  <sheetFormatPr defaultColWidth="9" defaultRowHeight="15.75" customHeight="1"/>
  <cols>
    <col min="1" max="1" width="6.25" style="13" customWidth="1"/>
    <col min="2" max="2" width="30" style="13" customWidth="1"/>
    <col min="3" max="3" width="12.5" style="13" customWidth="1"/>
    <col min="4" max="4" width="18.75" style="13" customWidth="1"/>
    <col min="5" max="6" width="18.75" style="13" hidden="1" customWidth="1" outlineLevel="1"/>
    <col min="7" max="7" width="18.75" style="13" customWidth="1" collapsed="1"/>
    <col min="8" max="8" width="18.75" style="13" customWidth="1"/>
    <col min="9" max="9" width="15.5" style="13" customWidth="1"/>
    <col min="10" max="16384" width="9" style="13"/>
  </cols>
  <sheetData>
    <row r="1" spans="1:9">
      <c r="A1" s="14" t="s">
        <v>284</v>
      </c>
      <c r="B1" s="15" t="s">
        <v>361</v>
      </c>
      <c r="C1" s="16"/>
      <c r="D1" s="16"/>
      <c r="E1" s="16"/>
      <c r="F1" s="16"/>
      <c r="G1" s="16"/>
      <c r="H1" s="16"/>
      <c r="I1" s="16"/>
    </row>
    <row r="2" s="11" customFormat="1" ht="30" customHeight="1" spans="1:9">
      <c r="A2" s="17" t="s">
        <v>1067</v>
      </c>
      <c r="B2" s="18"/>
      <c r="C2" s="18"/>
      <c r="D2" s="18"/>
      <c r="E2" s="18"/>
      <c r="F2" s="18"/>
      <c r="G2" s="18"/>
      <c r="H2" s="18"/>
      <c r="I2" s="18"/>
    </row>
    <row r="3" ht="14.1" customHeight="1" spans="1:9">
      <c r="A3" s="19" t="str">
        <f>CONCATENATE(封面!D9,封面!F9,封面!G9,封面!H9,封面!I9,封面!J9,封面!K9)</f>
        <v>评估基准日：2021年3月31日</v>
      </c>
      <c r="B3" s="19"/>
      <c r="C3" s="19"/>
      <c r="D3" s="19"/>
      <c r="E3" s="19"/>
      <c r="F3" s="19"/>
      <c r="G3" s="19"/>
      <c r="H3" s="19"/>
      <c r="I3" s="30"/>
    </row>
    <row r="4" customHeight="1" spans="1:9">
      <c r="A4" s="20" t="str">
        <f>封面!D7&amp;封面!F7</f>
        <v>产权持有人：黑龙江省机场管理集团有限公司漠河机场分公司</v>
      </c>
      <c r="I4" s="31" t="s">
        <v>286</v>
      </c>
    </row>
    <row r="5" s="12" customFormat="1" customHeight="1" spans="1:9">
      <c r="A5" s="21" t="s">
        <v>351</v>
      </c>
      <c r="B5" s="21" t="s">
        <v>479</v>
      </c>
      <c r="C5" s="21" t="s">
        <v>489</v>
      </c>
      <c r="D5" s="21" t="s">
        <v>488</v>
      </c>
      <c r="E5" s="22" t="s">
        <v>364</v>
      </c>
      <c r="F5" s="22" t="s">
        <v>442</v>
      </c>
      <c r="G5" s="21" t="s">
        <v>366</v>
      </c>
      <c r="H5" s="21" t="s">
        <v>367</v>
      </c>
      <c r="I5" s="21" t="s">
        <v>450</v>
      </c>
    </row>
    <row r="6" customHeight="1" spans="1:9">
      <c r="A6" s="23"/>
      <c r="B6" s="24"/>
      <c r="C6" s="25"/>
      <c r="D6" s="23"/>
      <c r="E6" s="26"/>
      <c r="F6" s="26"/>
      <c r="G6" s="26"/>
      <c r="H6" s="26"/>
      <c r="I6" s="32"/>
    </row>
    <row r="7" customHeight="1" spans="1:9">
      <c r="A7" s="23"/>
      <c r="B7" s="24"/>
      <c r="C7" s="25"/>
      <c r="D7" s="23"/>
      <c r="E7" s="26"/>
      <c r="F7" s="26"/>
      <c r="G7" s="26"/>
      <c r="H7" s="26"/>
      <c r="I7" s="32"/>
    </row>
    <row r="8" customHeight="1" spans="1:9">
      <c r="A8" s="23"/>
      <c r="B8" s="24"/>
      <c r="C8" s="25"/>
      <c r="D8" s="23"/>
      <c r="E8" s="26"/>
      <c r="F8" s="26"/>
      <c r="G8" s="26"/>
      <c r="H8" s="26"/>
      <c r="I8" s="32"/>
    </row>
    <row r="9" customHeight="1" spans="1:9">
      <c r="A9" s="23"/>
      <c r="B9" s="24"/>
      <c r="C9" s="25"/>
      <c r="D9" s="23"/>
      <c r="E9" s="26"/>
      <c r="F9" s="26"/>
      <c r="G9" s="26"/>
      <c r="H9" s="26"/>
      <c r="I9" s="32"/>
    </row>
    <row r="10" customHeight="1" spans="1:9">
      <c r="A10" s="23"/>
      <c r="B10" s="24"/>
      <c r="C10" s="25"/>
      <c r="D10" s="23"/>
      <c r="E10" s="26"/>
      <c r="F10" s="26"/>
      <c r="G10" s="26"/>
      <c r="H10" s="26"/>
      <c r="I10" s="32"/>
    </row>
    <row r="11" customHeight="1" spans="1:9">
      <c r="A11" s="23"/>
      <c r="B11" s="24"/>
      <c r="C11" s="25"/>
      <c r="D11" s="23"/>
      <c r="E11" s="26"/>
      <c r="F11" s="26"/>
      <c r="G11" s="26"/>
      <c r="H11" s="26"/>
      <c r="I11" s="32"/>
    </row>
    <row r="12" customHeight="1" spans="1:9">
      <c r="A12" s="23"/>
      <c r="B12" s="24"/>
      <c r="C12" s="25"/>
      <c r="D12" s="23"/>
      <c r="E12" s="26"/>
      <c r="F12" s="26"/>
      <c r="G12" s="26"/>
      <c r="H12" s="26"/>
      <c r="I12" s="32"/>
    </row>
    <row r="13" customHeight="1" spans="1:9">
      <c r="A13" s="23"/>
      <c r="B13" s="24"/>
      <c r="C13" s="25"/>
      <c r="D13" s="23"/>
      <c r="E13" s="26"/>
      <c r="F13" s="26"/>
      <c r="G13" s="26"/>
      <c r="H13" s="26"/>
      <c r="I13" s="32"/>
    </row>
    <row r="14" customHeight="1" spans="1:9">
      <c r="A14" s="23"/>
      <c r="B14" s="24"/>
      <c r="C14" s="25"/>
      <c r="D14" s="23"/>
      <c r="E14" s="26"/>
      <c r="F14" s="26"/>
      <c r="G14" s="26"/>
      <c r="H14" s="26"/>
      <c r="I14" s="32"/>
    </row>
    <row r="15" customHeight="1" spans="1:9">
      <c r="A15" s="23"/>
      <c r="B15" s="24"/>
      <c r="C15" s="25"/>
      <c r="D15" s="23"/>
      <c r="E15" s="26"/>
      <c r="F15" s="26"/>
      <c r="G15" s="26"/>
      <c r="H15" s="26"/>
      <c r="I15" s="32"/>
    </row>
    <row r="16" customHeight="1" spans="1:9">
      <c r="A16" s="23"/>
      <c r="B16" s="24"/>
      <c r="C16" s="25"/>
      <c r="D16" s="23"/>
      <c r="E16" s="26"/>
      <c r="F16" s="26"/>
      <c r="G16" s="26"/>
      <c r="H16" s="26"/>
      <c r="I16" s="32"/>
    </row>
    <row r="17" customHeight="1" spans="1:9">
      <c r="A17" s="23"/>
      <c r="B17" s="24"/>
      <c r="C17" s="25"/>
      <c r="D17" s="23"/>
      <c r="E17" s="26"/>
      <c r="F17" s="26"/>
      <c r="G17" s="26"/>
      <c r="H17" s="26"/>
      <c r="I17" s="32"/>
    </row>
    <row r="18" customHeight="1" spans="1:9">
      <c r="A18" s="23"/>
      <c r="B18" s="24"/>
      <c r="C18" s="25"/>
      <c r="D18" s="23"/>
      <c r="E18" s="26"/>
      <c r="F18" s="26"/>
      <c r="G18" s="26"/>
      <c r="H18" s="26"/>
      <c r="I18" s="32"/>
    </row>
    <row r="19" customHeight="1" spans="1:9">
      <c r="A19" s="23"/>
      <c r="B19" s="24"/>
      <c r="C19" s="25"/>
      <c r="D19" s="23"/>
      <c r="E19" s="26"/>
      <c r="F19" s="26"/>
      <c r="G19" s="26"/>
      <c r="H19" s="26"/>
      <c r="I19" s="32"/>
    </row>
    <row r="20" customHeight="1" spans="1:9">
      <c r="A20" s="23"/>
      <c r="B20" s="24"/>
      <c r="C20" s="25"/>
      <c r="D20" s="23"/>
      <c r="E20" s="26"/>
      <c r="F20" s="26"/>
      <c r="G20" s="26"/>
      <c r="H20" s="26"/>
      <c r="I20" s="32"/>
    </row>
    <row r="21" customHeight="1" spans="1:9">
      <c r="A21" s="23"/>
      <c r="B21" s="24"/>
      <c r="C21" s="25"/>
      <c r="D21" s="23"/>
      <c r="E21" s="26"/>
      <c r="F21" s="26"/>
      <c r="G21" s="26"/>
      <c r="H21" s="26"/>
      <c r="I21" s="32"/>
    </row>
    <row r="22" customHeight="1" spans="1:9">
      <c r="A22" s="23"/>
      <c r="B22" s="24"/>
      <c r="C22" s="25"/>
      <c r="D22" s="23"/>
      <c r="E22" s="26"/>
      <c r="F22" s="26"/>
      <c r="G22" s="26"/>
      <c r="H22" s="26"/>
      <c r="I22" s="32"/>
    </row>
    <row r="23" customHeight="1" spans="1:9">
      <c r="A23" s="23"/>
      <c r="B23" s="24"/>
      <c r="C23" s="25"/>
      <c r="D23" s="23"/>
      <c r="E23" s="26"/>
      <c r="F23" s="26"/>
      <c r="G23" s="26"/>
      <c r="H23" s="26"/>
      <c r="I23" s="32"/>
    </row>
    <row r="24" customHeight="1" spans="1:9">
      <c r="A24" s="23"/>
      <c r="B24" s="24"/>
      <c r="C24" s="25"/>
      <c r="D24" s="23"/>
      <c r="E24" s="26"/>
      <c r="F24" s="26"/>
      <c r="G24" s="26"/>
      <c r="H24" s="26"/>
      <c r="I24" s="32"/>
    </row>
    <row r="25" customHeight="1" spans="1:9">
      <c r="A25" s="23"/>
      <c r="B25" s="24"/>
      <c r="C25" s="25"/>
      <c r="D25" s="23"/>
      <c r="E25" s="26"/>
      <c r="F25" s="26"/>
      <c r="G25" s="26"/>
      <c r="H25" s="26"/>
      <c r="I25" s="32"/>
    </row>
    <row r="26" customHeight="1" spans="1:9">
      <c r="A26" s="23"/>
      <c r="B26" s="24"/>
      <c r="C26" s="25"/>
      <c r="D26" s="23"/>
      <c r="E26" s="26"/>
      <c r="F26" s="26"/>
      <c r="G26" s="26"/>
      <c r="H26" s="26"/>
      <c r="I26" s="32"/>
    </row>
    <row r="27" customHeight="1" spans="1:9">
      <c r="A27" s="27" t="s">
        <v>1068</v>
      </c>
      <c r="B27" s="45"/>
      <c r="C27" s="25"/>
      <c r="D27" s="23"/>
      <c r="E27" s="26">
        <f>SUM(E6:E26)</f>
        <v>0</v>
      </c>
      <c r="F27" s="26"/>
      <c r="G27" s="26">
        <f>SUM(G6:G26)</f>
        <v>0</v>
      </c>
      <c r="H27" s="26">
        <f>SUM(H6:H26)</f>
        <v>0</v>
      </c>
      <c r="I27" s="32"/>
    </row>
    <row r="28" customHeight="1" spans="1:7">
      <c r="A28" s="29" t="str">
        <f>封面!D11&amp;封面!G11</f>
        <v>填表人：魏延辉</v>
      </c>
      <c r="G28" s="20" t="str">
        <f>"评估人员："&amp;封面!G38</f>
        <v>评估人员：</v>
      </c>
    </row>
    <row r="29" customHeight="1" spans="1:1">
      <c r="A29" s="29" t="str">
        <f>CONCATENATE(封面!D13,封面!F13,封面!G13,封面!H13,封面!I13,封面!J13,封面!K13)</f>
        <v>填表日期：2021年3月31日</v>
      </c>
    </row>
  </sheetData>
  <mergeCells count="3">
    <mergeCell ref="A2:I2"/>
    <mergeCell ref="A3:I3"/>
    <mergeCell ref="A27:B27"/>
  </mergeCells>
  <hyperlinks>
    <hyperlink ref="A1" location="索引目录!I7" display="返回索引页"/>
    <hyperlink ref="B1" location="流动负债汇总!B7" display="返回"/>
  </hyperlinks>
  <printOptions horizontalCentered="1"/>
  <pageMargins left="0.354166666666667" right="0.354166666666667" top="0.786805555555556" bottom="0.786805555555556" header="1.00972222222222" footer="0.511111111111111"/>
  <pageSetup paperSize="9" firstPageNumber="4294963191" fitToHeight="0" orientation="landscape" useFirstPageNumber="1"/>
  <headerFooter alignWithMargins="0">
    <oddHeader>&amp;R&amp;"宋体,常规"&amp;10表&amp;"Times New Roman,常规"5-2
&amp;"宋体,常规"共&amp;"Times New Roman,常规"&amp;N&amp;"宋体,常规"页第&amp;"Times New Roman,常规"&amp;P&amp;"宋体,常规"页</oddHeader>
  </headerFooter>
  <legacyDrawing r:id="rId2"/>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9"/>
  <sheetViews>
    <sheetView workbookViewId="0">
      <selection activeCell="A3" sqref="A3:J3"/>
    </sheetView>
  </sheetViews>
  <sheetFormatPr defaultColWidth="9" defaultRowHeight="15.75" customHeight="1"/>
  <cols>
    <col min="1" max="1" width="6.75" style="13" customWidth="1"/>
    <col min="2" max="2" width="27" style="13" customWidth="1"/>
    <col min="3" max="4" width="11" style="13" customWidth="1"/>
    <col min="5" max="5" width="10.5" style="13" customWidth="1"/>
    <col min="6" max="7" width="16" style="13" hidden="1" customWidth="1" outlineLevel="1"/>
    <col min="8" max="8" width="18.875" style="13" customWidth="1" collapsed="1"/>
    <col min="9" max="9" width="18.875" style="13" customWidth="1"/>
    <col min="10" max="10" width="16.75" style="13" customWidth="1"/>
    <col min="11" max="16384" width="9" style="13"/>
  </cols>
  <sheetData>
    <row r="1" spans="1:10">
      <c r="A1" s="14" t="s">
        <v>284</v>
      </c>
      <c r="B1" s="15" t="s">
        <v>361</v>
      </c>
      <c r="C1" s="16"/>
      <c r="D1" s="16"/>
      <c r="E1" s="16"/>
      <c r="F1" s="16"/>
      <c r="G1" s="16"/>
      <c r="H1" s="16"/>
      <c r="I1" s="16"/>
      <c r="J1" s="16"/>
    </row>
    <row r="2" s="11" customFormat="1" ht="30" customHeight="1" spans="1:10">
      <c r="A2" s="17" t="s">
        <v>1069</v>
      </c>
      <c r="B2" s="18"/>
      <c r="C2" s="18"/>
      <c r="D2" s="18"/>
      <c r="E2" s="18"/>
      <c r="F2" s="18"/>
      <c r="G2" s="18"/>
      <c r="H2" s="18"/>
      <c r="I2" s="18"/>
      <c r="J2" s="18"/>
    </row>
    <row r="3" ht="14.1" customHeight="1" spans="1:10">
      <c r="A3" s="19" t="str">
        <f>CONCATENATE(封面!D9,封面!F9,封面!G9,封面!H9,封面!I9,封面!J9,封面!K9)</f>
        <v>评估基准日：2021年3月31日</v>
      </c>
      <c r="B3" s="19"/>
      <c r="C3" s="19"/>
      <c r="D3" s="19"/>
      <c r="E3" s="19"/>
      <c r="F3" s="19"/>
      <c r="G3" s="19"/>
      <c r="H3" s="19"/>
      <c r="I3" s="30"/>
      <c r="J3" s="30"/>
    </row>
    <row r="4" customHeight="1" spans="1:10">
      <c r="A4" s="20" t="str">
        <f>封面!D7&amp;封面!F7</f>
        <v>产权持有人：黑龙江省机场管理集团有限公司漠河机场分公司</v>
      </c>
      <c r="J4" s="31" t="s">
        <v>286</v>
      </c>
    </row>
    <row r="5" s="12" customFormat="1" customHeight="1" spans="1:10">
      <c r="A5" s="21" t="s">
        <v>351</v>
      </c>
      <c r="B5" s="21" t="s">
        <v>479</v>
      </c>
      <c r="C5" s="21" t="s">
        <v>489</v>
      </c>
      <c r="D5" s="21" t="s">
        <v>612</v>
      </c>
      <c r="E5" s="21" t="s">
        <v>471</v>
      </c>
      <c r="F5" s="22" t="s">
        <v>364</v>
      </c>
      <c r="G5" s="22" t="s">
        <v>442</v>
      </c>
      <c r="H5" s="21" t="s">
        <v>366</v>
      </c>
      <c r="I5" s="21" t="s">
        <v>367</v>
      </c>
      <c r="J5" s="21" t="s">
        <v>450</v>
      </c>
    </row>
    <row r="6" customHeight="1" spans="1:10">
      <c r="A6" s="23"/>
      <c r="B6" s="24"/>
      <c r="C6" s="25"/>
      <c r="D6" s="23"/>
      <c r="E6" s="23"/>
      <c r="F6" s="26"/>
      <c r="G6" s="26"/>
      <c r="H6" s="26"/>
      <c r="I6" s="26"/>
      <c r="J6" s="32"/>
    </row>
    <row r="7" customHeight="1" spans="1:10">
      <c r="A7" s="23"/>
      <c r="B7" s="24"/>
      <c r="C7" s="25"/>
      <c r="D7" s="25"/>
      <c r="E7" s="23"/>
      <c r="F7" s="26"/>
      <c r="G7" s="26"/>
      <c r="H7" s="26"/>
      <c r="I7" s="26"/>
      <c r="J7" s="32"/>
    </row>
    <row r="8" customHeight="1" spans="1:10">
      <c r="A8" s="23"/>
      <c r="B8" s="24"/>
      <c r="C8" s="25"/>
      <c r="D8" s="25"/>
      <c r="E8" s="23"/>
      <c r="F8" s="26"/>
      <c r="G8" s="26"/>
      <c r="H8" s="26"/>
      <c r="I8" s="26"/>
      <c r="J8" s="32"/>
    </row>
    <row r="9" customHeight="1" spans="1:10">
      <c r="A9" s="23"/>
      <c r="B9" s="24"/>
      <c r="C9" s="25"/>
      <c r="D9" s="25"/>
      <c r="E9" s="23"/>
      <c r="F9" s="26"/>
      <c r="G9" s="26"/>
      <c r="H9" s="26"/>
      <c r="I9" s="26"/>
      <c r="J9" s="32"/>
    </row>
    <row r="10" customHeight="1" spans="1:10">
      <c r="A10" s="23"/>
      <c r="B10" s="24"/>
      <c r="C10" s="25"/>
      <c r="D10" s="25"/>
      <c r="E10" s="23"/>
      <c r="F10" s="26"/>
      <c r="G10" s="26"/>
      <c r="H10" s="26"/>
      <c r="I10" s="26"/>
      <c r="J10" s="32"/>
    </row>
    <row r="11" customHeight="1" spans="1:10">
      <c r="A11" s="23"/>
      <c r="B11" s="24"/>
      <c r="C11" s="25"/>
      <c r="D11" s="25"/>
      <c r="E11" s="23"/>
      <c r="F11" s="26"/>
      <c r="G11" s="26"/>
      <c r="H11" s="26"/>
      <c r="I11" s="26"/>
      <c r="J11" s="32"/>
    </row>
    <row r="12" customHeight="1" spans="1:10">
      <c r="A12" s="23"/>
      <c r="B12" s="24"/>
      <c r="C12" s="25"/>
      <c r="D12" s="25"/>
      <c r="E12" s="23"/>
      <c r="F12" s="26"/>
      <c r="G12" s="26"/>
      <c r="H12" s="26"/>
      <c r="I12" s="26"/>
      <c r="J12" s="32"/>
    </row>
    <row r="13" customHeight="1" spans="1:10">
      <c r="A13" s="23"/>
      <c r="B13" s="24"/>
      <c r="C13" s="25"/>
      <c r="D13" s="25"/>
      <c r="E13" s="23"/>
      <c r="F13" s="26"/>
      <c r="G13" s="26"/>
      <c r="H13" s="26"/>
      <c r="I13" s="26"/>
      <c r="J13" s="32"/>
    </row>
    <row r="14" customHeight="1" spans="1:10">
      <c r="A14" s="23"/>
      <c r="B14" s="24"/>
      <c r="C14" s="25"/>
      <c r="D14" s="25"/>
      <c r="E14" s="23"/>
      <c r="F14" s="26"/>
      <c r="G14" s="26"/>
      <c r="H14" s="26"/>
      <c r="I14" s="26"/>
      <c r="J14" s="32"/>
    </row>
    <row r="15" customHeight="1" spans="1:10">
      <c r="A15" s="23"/>
      <c r="B15" s="24"/>
      <c r="C15" s="25"/>
      <c r="D15" s="25"/>
      <c r="E15" s="23"/>
      <c r="F15" s="26"/>
      <c r="G15" s="26"/>
      <c r="H15" s="26"/>
      <c r="I15" s="26"/>
      <c r="J15" s="32"/>
    </row>
    <row r="16" customHeight="1" spans="1:10">
      <c r="A16" s="23"/>
      <c r="B16" s="24"/>
      <c r="C16" s="25"/>
      <c r="D16" s="25"/>
      <c r="E16" s="23"/>
      <c r="F16" s="26"/>
      <c r="G16" s="26"/>
      <c r="H16" s="26"/>
      <c r="I16" s="26"/>
      <c r="J16" s="32"/>
    </row>
    <row r="17" customHeight="1" spans="1:10">
      <c r="A17" s="23"/>
      <c r="B17" s="24"/>
      <c r="C17" s="25"/>
      <c r="D17" s="25"/>
      <c r="E17" s="23"/>
      <c r="F17" s="26"/>
      <c r="G17" s="26"/>
      <c r="H17" s="26"/>
      <c r="I17" s="26"/>
      <c r="J17" s="32"/>
    </row>
    <row r="18" customHeight="1" spans="1:10">
      <c r="A18" s="23"/>
      <c r="B18" s="24"/>
      <c r="C18" s="25"/>
      <c r="D18" s="25"/>
      <c r="E18" s="23"/>
      <c r="F18" s="26"/>
      <c r="G18" s="26"/>
      <c r="H18" s="26"/>
      <c r="I18" s="26"/>
      <c r="J18" s="32"/>
    </row>
    <row r="19" customHeight="1" spans="1:10">
      <c r="A19" s="23"/>
      <c r="B19" s="24"/>
      <c r="C19" s="25"/>
      <c r="D19" s="25"/>
      <c r="E19" s="23"/>
      <c r="F19" s="26"/>
      <c r="G19" s="26"/>
      <c r="H19" s="26"/>
      <c r="I19" s="26"/>
      <c r="J19" s="32"/>
    </row>
    <row r="20" customHeight="1" spans="1:10">
      <c r="A20" s="23"/>
      <c r="B20" s="24"/>
      <c r="C20" s="25"/>
      <c r="D20" s="25"/>
      <c r="E20" s="23"/>
      <c r="F20" s="26"/>
      <c r="G20" s="26"/>
      <c r="H20" s="26"/>
      <c r="I20" s="26"/>
      <c r="J20" s="32"/>
    </row>
    <row r="21" customHeight="1" spans="1:10">
      <c r="A21" s="23"/>
      <c r="B21" s="24"/>
      <c r="C21" s="25"/>
      <c r="D21" s="25"/>
      <c r="E21" s="23"/>
      <c r="F21" s="26"/>
      <c r="G21" s="26"/>
      <c r="H21" s="26"/>
      <c r="I21" s="26"/>
      <c r="J21" s="32"/>
    </row>
    <row r="22" customHeight="1" spans="1:10">
      <c r="A22" s="23"/>
      <c r="B22" s="24"/>
      <c r="C22" s="25"/>
      <c r="D22" s="25"/>
      <c r="E22" s="23"/>
      <c r="F22" s="26"/>
      <c r="G22" s="26"/>
      <c r="H22" s="26"/>
      <c r="I22" s="26"/>
      <c r="J22" s="32"/>
    </row>
    <row r="23" customHeight="1" spans="1:10">
      <c r="A23" s="23"/>
      <c r="B23" s="24"/>
      <c r="C23" s="25"/>
      <c r="D23" s="25"/>
      <c r="E23" s="23"/>
      <c r="F23" s="26"/>
      <c r="G23" s="26"/>
      <c r="H23" s="26"/>
      <c r="I23" s="26"/>
      <c r="J23" s="32"/>
    </row>
    <row r="24" customHeight="1" spans="1:10">
      <c r="A24" s="23"/>
      <c r="B24" s="24"/>
      <c r="C24" s="25"/>
      <c r="D24" s="25"/>
      <c r="E24" s="23"/>
      <c r="F24" s="26"/>
      <c r="G24" s="26"/>
      <c r="H24" s="26"/>
      <c r="I24" s="26"/>
      <c r="J24" s="32"/>
    </row>
    <row r="25" customHeight="1" spans="1:10">
      <c r="A25" s="23"/>
      <c r="B25" s="24"/>
      <c r="C25" s="25"/>
      <c r="D25" s="25"/>
      <c r="E25" s="23"/>
      <c r="F25" s="26"/>
      <c r="G25" s="26"/>
      <c r="H25" s="26"/>
      <c r="I25" s="26"/>
      <c r="J25" s="32"/>
    </row>
    <row r="26" customHeight="1" spans="1:10">
      <c r="A26" s="23"/>
      <c r="B26" s="24"/>
      <c r="C26" s="25"/>
      <c r="D26" s="25"/>
      <c r="E26" s="23"/>
      <c r="F26" s="26"/>
      <c r="G26" s="26"/>
      <c r="H26" s="26"/>
      <c r="I26" s="26"/>
      <c r="J26" s="32"/>
    </row>
    <row r="27" customHeight="1" spans="1:10">
      <c r="A27" s="27" t="s">
        <v>1070</v>
      </c>
      <c r="B27" s="45"/>
      <c r="C27" s="25"/>
      <c r="D27" s="25"/>
      <c r="E27" s="23"/>
      <c r="F27" s="26">
        <f>SUM(F6:F26)</f>
        <v>0</v>
      </c>
      <c r="G27" s="26"/>
      <c r="H27" s="26">
        <f>SUM(H6:H26)</f>
        <v>0</v>
      </c>
      <c r="I27" s="26">
        <f>SUM(I6:I26)</f>
        <v>0</v>
      </c>
      <c r="J27" s="32"/>
    </row>
    <row r="28" customHeight="1" spans="1:8">
      <c r="A28" s="29" t="str">
        <f>封面!D11&amp;封面!G11</f>
        <v>填表人：魏延辉</v>
      </c>
      <c r="H28" s="20" t="str">
        <f>"评估人员："&amp;封面!G38</f>
        <v>评估人员：</v>
      </c>
    </row>
    <row r="29" customHeight="1" spans="1:1">
      <c r="A29" s="29" t="str">
        <f>CONCATENATE(封面!D13,封面!F13,封面!G13,封面!H13,封面!I13,封面!J13,封面!K13)</f>
        <v>填表日期：2021年3月31日</v>
      </c>
    </row>
  </sheetData>
  <mergeCells count="3">
    <mergeCell ref="A2:J2"/>
    <mergeCell ref="A3:J3"/>
    <mergeCell ref="A27:B27"/>
  </mergeCells>
  <hyperlinks>
    <hyperlink ref="A1" location="索引目录!I8" display="返回索引页"/>
    <hyperlink ref="B1" location="流动负债汇总!B8" display="返回"/>
  </hyperlinks>
  <printOptions horizontalCentered="1"/>
  <pageMargins left="0.354166666666667" right="0.354166666666667" top="0.786805555555556" bottom="0.786805555555556" header="1.02986111111111" footer="0.511111111111111"/>
  <pageSetup paperSize="9" firstPageNumber="4294963191" fitToHeight="0" orientation="landscape" useFirstPageNumber="1"/>
  <headerFooter alignWithMargins="0">
    <oddHeader>&amp;R&amp;"宋体,常规"&amp;10表&amp;"Times New Roman,常规"5-3
&amp;"宋体,常规"共&amp;"Times New Roman,常规"&amp;N&amp;"宋体,常规"页第&amp;"Times New Roman,常规"&amp;P&amp;"宋体,常规"页</oddHeader>
  </headerFooter>
  <legacyDrawing r:id="rId2"/>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workbookViewId="0">
      <selection activeCell="A3" sqref="A3:I3"/>
    </sheetView>
  </sheetViews>
  <sheetFormatPr defaultColWidth="9" defaultRowHeight="15.75" customHeight="1"/>
  <cols>
    <col min="1" max="1" width="5.75" style="13" customWidth="1"/>
    <col min="2" max="2" width="28.875" style="13" customWidth="1"/>
    <col min="3" max="3" width="12.625" style="13" customWidth="1"/>
    <col min="4" max="4" width="18.25" style="13" customWidth="1"/>
    <col min="5" max="6" width="16.5" style="13" hidden="1" customWidth="1" outlineLevel="1"/>
    <col min="7" max="7" width="20.125" style="13" customWidth="1" collapsed="1"/>
    <col min="8" max="8" width="20.125" style="13" customWidth="1"/>
    <col min="9" max="9" width="15.5" style="13" customWidth="1"/>
    <col min="10" max="16384" width="9" style="13"/>
  </cols>
  <sheetData>
    <row r="1" spans="1:9">
      <c r="A1" s="14" t="s">
        <v>284</v>
      </c>
      <c r="B1" s="15" t="s">
        <v>361</v>
      </c>
      <c r="C1" s="16"/>
      <c r="D1" s="16"/>
      <c r="E1" s="16"/>
      <c r="F1" s="16"/>
      <c r="G1" s="16"/>
      <c r="H1" s="16"/>
      <c r="I1" s="16"/>
    </row>
    <row r="2" s="11" customFormat="1" ht="30" customHeight="1" spans="1:9">
      <c r="A2" s="17" t="s">
        <v>1071</v>
      </c>
      <c r="B2" s="18"/>
      <c r="C2" s="18"/>
      <c r="D2" s="18"/>
      <c r="E2" s="18"/>
      <c r="F2" s="18"/>
      <c r="G2" s="18"/>
      <c r="H2" s="18"/>
      <c r="I2" s="18"/>
    </row>
    <row r="3" ht="14.1" customHeight="1" spans="1:9">
      <c r="A3" s="19" t="str">
        <f>CONCATENATE(封面!D9,封面!F9,封面!G9,封面!H9,封面!I9,封面!J9,封面!K9)</f>
        <v>评估基准日：2021年3月31日</v>
      </c>
      <c r="B3" s="19"/>
      <c r="C3" s="19"/>
      <c r="D3" s="19"/>
      <c r="E3" s="19"/>
      <c r="F3" s="19"/>
      <c r="G3" s="19"/>
      <c r="H3" s="19"/>
      <c r="I3" s="30"/>
    </row>
    <row r="4" customHeight="1" spans="1:9">
      <c r="A4" s="20" t="str">
        <f>封面!D7&amp;封面!F7</f>
        <v>产权持有人：黑龙江省机场管理集团有限公司漠河机场分公司</v>
      </c>
      <c r="I4" s="31" t="s">
        <v>286</v>
      </c>
    </row>
    <row r="5" s="12" customFormat="1" customHeight="1" spans="1:9">
      <c r="A5" s="21" t="s">
        <v>351</v>
      </c>
      <c r="B5" s="21" t="s">
        <v>479</v>
      </c>
      <c r="C5" s="21" t="s">
        <v>489</v>
      </c>
      <c r="D5" s="21" t="s">
        <v>488</v>
      </c>
      <c r="E5" s="22" t="s">
        <v>364</v>
      </c>
      <c r="F5" s="22" t="s">
        <v>442</v>
      </c>
      <c r="G5" s="21" t="s">
        <v>366</v>
      </c>
      <c r="H5" s="21" t="s">
        <v>367</v>
      </c>
      <c r="I5" s="21" t="s">
        <v>450</v>
      </c>
    </row>
    <row r="6" customHeight="1" spans="1:9">
      <c r="A6" s="23"/>
      <c r="B6" s="24"/>
      <c r="C6" s="25"/>
      <c r="D6" s="23"/>
      <c r="E6" s="26"/>
      <c r="F6" s="26"/>
      <c r="G6" s="26"/>
      <c r="H6" s="26"/>
      <c r="I6" s="32"/>
    </row>
    <row r="7" customHeight="1" spans="1:9">
      <c r="A7" s="23"/>
      <c r="B7" s="24"/>
      <c r="C7" s="25"/>
      <c r="D7" s="23"/>
      <c r="E7" s="26"/>
      <c r="F7" s="26"/>
      <c r="G7" s="26"/>
      <c r="H7" s="26"/>
      <c r="I7" s="32"/>
    </row>
    <row r="8" customHeight="1" spans="1:9">
      <c r="A8" s="23"/>
      <c r="B8" s="24"/>
      <c r="C8" s="25"/>
      <c r="D8" s="23"/>
      <c r="E8" s="26"/>
      <c r="F8" s="26"/>
      <c r="G8" s="26"/>
      <c r="H8" s="26"/>
      <c r="I8" s="32"/>
    </row>
    <row r="9" customHeight="1" spans="1:9">
      <c r="A9" s="23"/>
      <c r="B9" s="24"/>
      <c r="C9" s="25"/>
      <c r="D9" s="23"/>
      <c r="E9" s="26"/>
      <c r="F9" s="26"/>
      <c r="G9" s="26"/>
      <c r="H9" s="26"/>
      <c r="I9" s="32"/>
    </row>
    <row r="10" customHeight="1" spans="1:9">
      <c r="A10" s="23"/>
      <c r="B10" s="24"/>
      <c r="C10" s="25"/>
      <c r="D10" s="23"/>
      <c r="E10" s="26"/>
      <c r="F10" s="26"/>
      <c r="G10" s="26"/>
      <c r="H10" s="26"/>
      <c r="I10" s="32"/>
    </row>
    <row r="11" customHeight="1" spans="1:9">
      <c r="A11" s="23"/>
      <c r="B11" s="24"/>
      <c r="C11" s="25"/>
      <c r="D11" s="23"/>
      <c r="E11" s="26"/>
      <c r="F11" s="26"/>
      <c r="G11" s="26"/>
      <c r="H11" s="26"/>
      <c r="I11" s="32"/>
    </row>
    <row r="12" customHeight="1" spans="1:9">
      <c r="A12" s="23"/>
      <c r="B12" s="24"/>
      <c r="C12" s="25"/>
      <c r="D12" s="23"/>
      <c r="E12" s="26"/>
      <c r="F12" s="26"/>
      <c r="G12" s="26"/>
      <c r="H12" s="26"/>
      <c r="I12" s="32"/>
    </row>
    <row r="13" customHeight="1" spans="1:9">
      <c r="A13" s="23"/>
      <c r="B13" s="24"/>
      <c r="C13" s="25"/>
      <c r="D13" s="23"/>
      <c r="E13" s="26"/>
      <c r="F13" s="26"/>
      <c r="G13" s="26"/>
      <c r="H13" s="26"/>
      <c r="I13" s="32"/>
    </row>
    <row r="14" customHeight="1" spans="1:9">
      <c r="A14" s="23"/>
      <c r="B14" s="24"/>
      <c r="C14" s="25"/>
      <c r="D14" s="23"/>
      <c r="E14" s="26"/>
      <c r="F14" s="26"/>
      <c r="G14" s="26"/>
      <c r="H14" s="26"/>
      <c r="I14" s="32"/>
    </row>
    <row r="15" customHeight="1" spans="1:9">
      <c r="A15" s="23"/>
      <c r="B15" s="24"/>
      <c r="C15" s="25"/>
      <c r="D15" s="23"/>
      <c r="E15" s="26"/>
      <c r="F15" s="26"/>
      <c r="G15" s="26"/>
      <c r="H15" s="26"/>
      <c r="I15" s="32"/>
    </row>
    <row r="16" customHeight="1" spans="1:9">
      <c r="A16" s="23"/>
      <c r="B16" s="24"/>
      <c r="C16" s="25"/>
      <c r="D16" s="23"/>
      <c r="E16" s="26"/>
      <c r="F16" s="26"/>
      <c r="G16" s="26"/>
      <c r="H16" s="26"/>
      <c r="I16" s="32"/>
    </row>
    <row r="17" customHeight="1" spans="1:9">
      <c r="A17" s="23"/>
      <c r="B17" s="24"/>
      <c r="C17" s="25"/>
      <c r="D17" s="23"/>
      <c r="E17" s="26"/>
      <c r="F17" s="26"/>
      <c r="G17" s="26"/>
      <c r="H17" s="26"/>
      <c r="I17" s="32"/>
    </row>
    <row r="18" customHeight="1" spans="1:9">
      <c r="A18" s="23"/>
      <c r="B18" s="24"/>
      <c r="C18" s="25"/>
      <c r="D18" s="23"/>
      <c r="E18" s="26"/>
      <c r="F18" s="26"/>
      <c r="G18" s="26"/>
      <c r="H18" s="26"/>
      <c r="I18" s="32"/>
    </row>
    <row r="19" customHeight="1" spans="1:9">
      <c r="A19" s="23"/>
      <c r="B19" s="24"/>
      <c r="C19" s="25"/>
      <c r="D19" s="23"/>
      <c r="E19" s="26"/>
      <c r="F19" s="26"/>
      <c r="G19" s="26"/>
      <c r="H19" s="26"/>
      <c r="I19" s="32"/>
    </row>
    <row r="20" customHeight="1" spans="1:9">
      <c r="A20" s="23"/>
      <c r="B20" s="24"/>
      <c r="C20" s="25"/>
      <c r="D20" s="23"/>
      <c r="E20" s="26"/>
      <c r="F20" s="26"/>
      <c r="G20" s="26"/>
      <c r="H20" s="26"/>
      <c r="I20" s="32"/>
    </row>
    <row r="21" customHeight="1" spans="1:9">
      <c r="A21" s="23"/>
      <c r="B21" s="24"/>
      <c r="C21" s="25"/>
      <c r="D21" s="23"/>
      <c r="E21" s="26"/>
      <c r="F21" s="26"/>
      <c r="G21" s="26"/>
      <c r="H21" s="26"/>
      <c r="I21" s="32"/>
    </row>
    <row r="22" customHeight="1" spans="1:9">
      <c r="A22" s="23"/>
      <c r="B22" s="24"/>
      <c r="C22" s="25"/>
      <c r="D22" s="23"/>
      <c r="E22" s="26"/>
      <c r="F22" s="26"/>
      <c r="G22" s="26"/>
      <c r="H22" s="26"/>
      <c r="I22" s="32"/>
    </row>
    <row r="23" customHeight="1" spans="1:9">
      <c r="A23" s="23"/>
      <c r="B23" s="24"/>
      <c r="C23" s="25"/>
      <c r="D23" s="23"/>
      <c r="E23" s="26"/>
      <c r="F23" s="26"/>
      <c r="G23" s="26"/>
      <c r="H23" s="26"/>
      <c r="I23" s="32"/>
    </row>
    <row r="24" customHeight="1" spans="1:9">
      <c r="A24" s="23"/>
      <c r="B24" s="24"/>
      <c r="C24" s="25"/>
      <c r="D24" s="23"/>
      <c r="E24" s="26"/>
      <c r="F24" s="26"/>
      <c r="G24" s="26"/>
      <c r="H24" s="26"/>
      <c r="I24" s="32"/>
    </row>
    <row r="25" customHeight="1" spans="1:9">
      <c r="A25" s="23"/>
      <c r="B25" s="24"/>
      <c r="C25" s="25"/>
      <c r="D25" s="23"/>
      <c r="E25" s="26"/>
      <c r="F25" s="26"/>
      <c r="G25" s="26"/>
      <c r="H25" s="26"/>
      <c r="I25" s="32"/>
    </row>
    <row r="26" customHeight="1" spans="1:9">
      <c r="A26" s="23"/>
      <c r="B26" s="24"/>
      <c r="C26" s="25"/>
      <c r="D26" s="23"/>
      <c r="E26" s="26"/>
      <c r="F26" s="26"/>
      <c r="G26" s="26"/>
      <c r="H26" s="26"/>
      <c r="I26" s="32"/>
    </row>
    <row r="27" customHeight="1" spans="1:9">
      <c r="A27" s="27" t="s">
        <v>1068</v>
      </c>
      <c r="B27" s="45"/>
      <c r="C27" s="25"/>
      <c r="D27" s="23"/>
      <c r="E27" s="26">
        <f>SUM(E6:E26)</f>
        <v>0</v>
      </c>
      <c r="F27" s="26"/>
      <c r="G27" s="26">
        <f>SUM(G6:G26)</f>
        <v>0</v>
      </c>
      <c r="H27" s="26">
        <f>SUM(H6:H26)</f>
        <v>0</v>
      </c>
      <c r="I27" s="32"/>
    </row>
    <row r="28" customHeight="1" spans="1:7">
      <c r="A28" s="29" t="str">
        <f>封面!D11&amp;封面!G11</f>
        <v>填表人：魏延辉</v>
      </c>
      <c r="G28" s="20" t="str">
        <f>"评估人员："&amp;封面!G38</f>
        <v>评估人员：</v>
      </c>
    </row>
    <row r="29" customHeight="1" spans="1:1">
      <c r="A29" s="29" t="str">
        <f>CONCATENATE(封面!D13,封面!F13,封面!G13,封面!H13,封面!I13,封面!J13,封面!K13)</f>
        <v>填表日期：2021年3月31日</v>
      </c>
    </row>
  </sheetData>
  <mergeCells count="3">
    <mergeCell ref="A2:I2"/>
    <mergeCell ref="A3:I3"/>
    <mergeCell ref="A27:B27"/>
  </mergeCells>
  <hyperlinks>
    <hyperlink ref="A1" location="索引目录!I9" display="返回索引页"/>
    <hyperlink ref="B1" location="流动负债汇总!B9" display="返回"/>
  </hyperlinks>
  <printOptions horizontalCentered="1"/>
  <pageMargins left="0.354166666666667" right="0.354166666666667" top="0.786805555555556" bottom="0.786805555555556" header="1.00972222222222" footer="0.511111111111111"/>
  <pageSetup paperSize="9" firstPageNumber="4294963191" fitToHeight="0" orientation="landscape" useFirstPageNumber="1"/>
  <headerFooter alignWithMargins="0">
    <oddHeader>&amp;R&amp;"宋体,常规"&amp;10表&amp;"Times New Roman,常规"5-4
&amp;"宋体,常规"共&amp;"Times New Roman,常规"&amp;N&amp;"宋体,常规"页第&amp;"Times New Roman,常规"&amp;P&amp;"宋体,常规"页</oddHeader>
  </headerFooter>
  <legacyDrawing r:id="rId2"/>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2"/>
  <sheetViews>
    <sheetView topLeftCell="A10" workbookViewId="0">
      <selection activeCell="A6" sqref="$A6:$XFD11"/>
    </sheetView>
  </sheetViews>
  <sheetFormatPr defaultColWidth="9" defaultRowHeight="15.75" customHeight="1"/>
  <cols>
    <col min="1" max="1" width="6.375" style="13" customWidth="1"/>
    <col min="2" max="2" width="28.375" style="13" customWidth="1"/>
    <col min="3" max="3" width="13.875" style="13" customWidth="1"/>
    <col min="4" max="4" width="21.125" style="13" customWidth="1"/>
    <col min="5" max="6" width="16.5" style="13" hidden="1" customWidth="1" outlineLevel="1"/>
    <col min="7" max="7" width="18.75" style="13" customWidth="1" collapsed="1"/>
    <col min="8" max="8" width="18.75" style="13" customWidth="1"/>
    <col min="9" max="9" width="15.5" style="13" customWidth="1"/>
    <col min="10" max="16384" width="9" style="13"/>
  </cols>
  <sheetData>
    <row r="1" s="83" customFormat="1" ht="14.25" spans="1:9">
      <c r="A1" s="14" t="s">
        <v>284</v>
      </c>
      <c r="B1" s="15" t="s">
        <v>361</v>
      </c>
      <c r="C1" s="84"/>
      <c r="D1" s="84"/>
      <c r="E1" s="84"/>
      <c r="F1" s="84"/>
      <c r="G1" s="84"/>
      <c r="H1" s="84"/>
      <c r="I1" s="84"/>
    </row>
    <row r="2" s="11" customFormat="1" ht="30" customHeight="1" spans="1:9">
      <c r="A2" s="17" t="s">
        <v>1072</v>
      </c>
      <c r="B2" s="18"/>
      <c r="C2" s="18"/>
      <c r="D2" s="18"/>
      <c r="E2" s="18"/>
      <c r="F2" s="18"/>
      <c r="G2" s="18"/>
      <c r="H2" s="18"/>
      <c r="I2" s="18"/>
    </row>
    <row r="3" s="67" customFormat="1" ht="15.95" customHeight="1" spans="1:9">
      <c r="A3" s="69" t="str">
        <f>CONCATENATE(封面!D9,封面!F9,封面!G9,封面!H9,封面!I9,封面!J9,封面!K9)</f>
        <v>评估基准日：2021年3月31日</v>
      </c>
      <c r="B3" s="69"/>
      <c r="C3" s="69"/>
      <c r="D3" s="69"/>
      <c r="E3" s="69"/>
      <c r="F3" s="69"/>
      <c r="G3" s="69"/>
      <c r="H3" s="69"/>
      <c r="I3" s="80"/>
    </row>
    <row r="4" s="67" customFormat="1" ht="15.95" customHeight="1" spans="1:9">
      <c r="A4" s="70" t="str">
        <f>封面!D7&amp;封面!F7</f>
        <v>产权持有人：黑龙江省机场管理集团有限公司漠河机场分公司</v>
      </c>
      <c r="I4" s="81" t="s">
        <v>286</v>
      </c>
    </row>
    <row r="5" s="68" customFormat="1" ht="15.95" customHeight="1" spans="1:9">
      <c r="A5" s="71" t="s">
        <v>351</v>
      </c>
      <c r="B5" s="71" t="s">
        <v>1073</v>
      </c>
      <c r="C5" s="71" t="s">
        <v>489</v>
      </c>
      <c r="D5" s="71" t="s">
        <v>488</v>
      </c>
      <c r="E5" s="72" t="s">
        <v>364</v>
      </c>
      <c r="F5" s="72" t="s">
        <v>442</v>
      </c>
      <c r="G5" s="71" t="s">
        <v>366</v>
      </c>
      <c r="H5" s="71" t="s">
        <v>367</v>
      </c>
      <c r="I5" s="71" t="s">
        <v>450</v>
      </c>
    </row>
    <row r="6" s="67" customFormat="1" ht="15.95" customHeight="1" spans="1:10">
      <c r="A6" s="71"/>
      <c r="B6" s="82"/>
      <c r="C6" s="71"/>
      <c r="D6" s="71"/>
      <c r="E6" s="75"/>
      <c r="F6" s="75"/>
      <c r="G6" s="75"/>
      <c r="H6" s="75"/>
      <c r="I6" s="82"/>
      <c r="J6" s="56"/>
    </row>
    <row r="7" s="67" customFormat="1" ht="15.95" customHeight="1" spans="1:9">
      <c r="A7" s="71"/>
      <c r="B7" s="85"/>
      <c r="C7" s="71"/>
      <c r="D7" s="71"/>
      <c r="E7" s="75"/>
      <c r="F7" s="75"/>
      <c r="G7" s="75"/>
      <c r="H7" s="75"/>
      <c r="I7" s="82"/>
    </row>
    <row r="8" s="67" customFormat="1" ht="15.95" customHeight="1" spans="1:10">
      <c r="A8" s="71"/>
      <c r="B8" s="82"/>
      <c r="C8" s="71"/>
      <c r="D8" s="71"/>
      <c r="E8" s="75"/>
      <c r="F8" s="75"/>
      <c r="G8" s="75"/>
      <c r="H8" s="75"/>
      <c r="I8" s="82"/>
      <c r="J8" s="56"/>
    </row>
    <row r="9" s="67" customFormat="1" ht="15.95" customHeight="1" spans="1:10">
      <c r="A9" s="71"/>
      <c r="B9" s="82"/>
      <c r="C9" s="71"/>
      <c r="D9" s="71"/>
      <c r="E9" s="75"/>
      <c r="F9" s="75"/>
      <c r="G9" s="75"/>
      <c r="H9" s="75"/>
      <c r="I9" s="82"/>
      <c r="J9" s="56"/>
    </row>
    <row r="10" s="67" customFormat="1" ht="15.95" customHeight="1" spans="1:10">
      <c r="A10" s="71"/>
      <c r="B10" s="82"/>
      <c r="C10" s="71"/>
      <c r="D10" s="71"/>
      <c r="E10" s="75"/>
      <c r="F10" s="75"/>
      <c r="G10" s="75"/>
      <c r="H10" s="75"/>
      <c r="I10" s="82"/>
      <c r="J10" s="56"/>
    </row>
    <row r="11" s="67" customFormat="1" ht="15.95" customHeight="1" spans="1:9">
      <c r="A11" s="71"/>
      <c r="B11" s="82"/>
      <c r="C11" s="71"/>
      <c r="D11" s="71"/>
      <c r="E11" s="75"/>
      <c r="F11" s="75"/>
      <c r="G11" s="75"/>
      <c r="H11" s="75"/>
      <c r="I11" s="82"/>
    </row>
    <row r="12" s="67" customFormat="1" ht="15.95" customHeight="1" spans="1:9">
      <c r="A12" s="71"/>
      <c r="B12" s="82"/>
      <c r="C12" s="71"/>
      <c r="D12" s="71"/>
      <c r="E12" s="75"/>
      <c r="F12" s="75"/>
      <c r="G12" s="75"/>
      <c r="H12" s="75"/>
      <c r="I12" s="82"/>
    </row>
    <row r="13" s="67" customFormat="1" ht="15.95" customHeight="1" spans="1:9">
      <c r="A13" s="71"/>
      <c r="B13" s="73"/>
      <c r="C13" s="74"/>
      <c r="D13" s="71"/>
      <c r="E13" s="75"/>
      <c r="F13" s="75"/>
      <c r="G13" s="75"/>
      <c r="H13" s="75"/>
      <c r="I13" s="82"/>
    </row>
    <row r="14" s="67" customFormat="1" ht="15.95" customHeight="1" spans="1:9">
      <c r="A14" s="71"/>
      <c r="B14" s="73"/>
      <c r="C14" s="74"/>
      <c r="D14" s="71"/>
      <c r="E14" s="75"/>
      <c r="F14" s="75"/>
      <c r="G14" s="75"/>
      <c r="H14" s="75"/>
      <c r="I14" s="82"/>
    </row>
    <row r="15" s="67" customFormat="1" ht="15.95" customHeight="1" spans="1:9">
      <c r="A15" s="71"/>
      <c r="B15" s="73"/>
      <c r="C15" s="74"/>
      <c r="D15" s="71"/>
      <c r="E15" s="75"/>
      <c r="F15" s="75"/>
      <c r="G15" s="75"/>
      <c r="H15" s="75"/>
      <c r="I15" s="82"/>
    </row>
    <row r="16" s="67" customFormat="1" ht="15.95" customHeight="1" spans="1:9">
      <c r="A16" s="71"/>
      <c r="B16" s="73"/>
      <c r="C16" s="74"/>
      <c r="D16" s="71"/>
      <c r="E16" s="75"/>
      <c r="F16" s="75"/>
      <c r="G16" s="75"/>
      <c r="H16" s="75"/>
      <c r="I16" s="82"/>
    </row>
    <row r="17" s="67" customFormat="1" ht="15.95" customHeight="1" spans="1:9">
      <c r="A17" s="71"/>
      <c r="B17" s="73"/>
      <c r="C17" s="74"/>
      <c r="D17" s="71"/>
      <c r="E17" s="75"/>
      <c r="F17" s="75"/>
      <c r="G17" s="75"/>
      <c r="H17" s="75"/>
      <c r="I17" s="82"/>
    </row>
    <row r="18" s="67" customFormat="1" ht="15.95" customHeight="1" spans="1:9">
      <c r="A18" s="71"/>
      <c r="B18" s="73"/>
      <c r="C18" s="74"/>
      <c r="D18" s="71"/>
      <c r="E18" s="75"/>
      <c r="F18" s="75"/>
      <c r="G18" s="75"/>
      <c r="H18" s="75"/>
      <c r="I18" s="82"/>
    </row>
    <row r="19" s="67" customFormat="1" ht="15.95" customHeight="1" spans="1:9">
      <c r="A19" s="71"/>
      <c r="B19" s="73"/>
      <c r="C19" s="74"/>
      <c r="D19" s="71"/>
      <c r="E19" s="75"/>
      <c r="F19" s="75"/>
      <c r="G19" s="75"/>
      <c r="H19" s="75"/>
      <c r="I19" s="82"/>
    </row>
    <row r="20" s="67" customFormat="1" ht="15.95" customHeight="1" spans="1:9">
      <c r="A20" s="71"/>
      <c r="B20" s="73"/>
      <c r="C20" s="74"/>
      <c r="D20" s="71"/>
      <c r="E20" s="75"/>
      <c r="F20" s="75"/>
      <c r="G20" s="75"/>
      <c r="H20" s="75"/>
      <c r="I20" s="82"/>
    </row>
    <row r="21" s="67" customFormat="1" ht="15.95" customHeight="1" spans="1:9">
      <c r="A21" s="71"/>
      <c r="B21" s="73"/>
      <c r="C21" s="74"/>
      <c r="D21" s="71"/>
      <c r="E21" s="75"/>
      <c r="F21" s="75"/>
      <c r="G21" s="75"/>
      <c r="H21" s="75"/>
      <c r="I21" s="82"/>
    </row>
    <row r="22" s="67" customFormat="1" ht="15.95" customHeight="1" spans="1:9">
      <c r="A22" s="71"/>
      <c r="B22" s="73"/>
      <c r="C22" s="74"/>
      <c r="D22" s="71"/>
      <c r="E22" s="75"/>
      <c r="F22" s="75"/>
      <c r="G22" s="75"/>
      <c r="H22" s="75"/>
      <c r="I22" s="82"/>
    </row>
    <row r="23" s="67" customFormat="1" ht="15.95" customHeight="1" spans="1:9">
      <c r="A23" s="71"/>
      <c r="B23" s="73"/>
      <c r="C23" s="74"/>
      <c r="D23" s="71"/>
      <c r="E23" s="75"/>
      <c r="F23" s="75"/>
      <c r="G23" s="75"/>
      <c r="H23" s="75"/>
      <c r="I23" s="82"/>
    </row>
    <row r="24" s="67" customFormat="1" ht="15.95" customHeight="1" spans="1:9">
      <c r="A24" s="71"/>
      <c r="B24" s="73"/>
      <c r="C24" s="74"/>
      <c r="D24" s="71"/>
      <c r="E24" s="75"/>
      <c r="F24" s="75"/>
      <c r="G24" s="75"/>
      <c r="H24" s="75"/>
      <c r="I24" s="82"/>
    </row>
    <row r="25" s="67" customFormat="1" ht="15.95" customHeight="1" spans="1:9">
      <c r="A25" s="71"/>
      <c r="B25" s="73"/>
      <c r="C25" s="74"/>
      <c r="D25" s="71"/>
      <c r="E25" s="75"/>
      <c r="F25" s="75"/>
      <c r="G25" s="75"/>
      <c r="H25" s="75"/>
      <c r="I25" s="82"/>
    </row>
    <row r="26" s="67" customFormat="1" ht="15.95" customHeight="1" spans="1:9">
      <c r="A26" s="71"/>
      <c r="B26" s="73"/>
      <c r="C26" s="74"/>
      <c r="D26" s="71"/>
      <c r="E26" s="75"/>
      <c r="F26" s="75"/>
      <c r="G26" s="75"/>
      <c r="H26" s="75"/>
      <c r="I26" s="82"/>
    </row>
    <row r="27" s="67" customFormat="1" ht="15.95" customHeight="1" spans="1:9">
      <c r="A27" s="77" t="s">
        <v>1074</v>
      </c>
      <c r="B27" s="78"/>
      <c r="C27" s="74"/>
      <c r="D27" s="71"/>
      <c r="E27" s="75">
        <f>SUM(E6:E26)</f>
        <v>0</v>
      </c>
      <c r="F27" s="75"/>
      <c r="G27" s="75">
        <f>SUM(G6:G26)</f>
        <v>0</v>
      </c>
      <c r="H27" s="75">
        <f>SUM(H6:H26)</f>
        <v>0</v>
      </c>
      <c r="I27" s="82"/>
    </row>
    <row r="28" s="67" customFormat="1" ht="15.95" customHeight="1" spans="1:7">
      <c r="A28" s="79" t="str">
        <f>封面!D11&amp;封面!G11</f>
        <v>填表人：魏延辉</v>
      </c>
      <c r="G28" s="70" t="str">
        <f>"评估人员："&amp;封面!G38</f>
        <v>评估人员：</v>
      </c>
    </row>
    <row r="29" s="67" customFormat="1" ht="15.95" customHeight="1" spans="1:1">
      <c r="A29" s="79" t="str">
        <f>CONCATENATE(封面!D13,封面!F13,封面!G13,封面!H13,封面!I13,封面!J13,封面!K13)</f>
        <v>填表日期：2021年3月31日</v>
      </c>
    </row>
    <row r="30" customHeight="1" spans="7:7">
      <c r="G30" s="13">
        <v>104667.59</v>
      </c>
    </row>
    <row r="32" customHeight="1" spans="7:7">
      <c r="G32" s="86">
        <f>G27-G30</f>
        <v>-104667.59</v>
      </c>
    </row>
  </sheetData>
  <mergeCells count="3">
    <mergeCell ref="A2:I2"/>
    <mergeCell ref="A3:I3"/>
    <mergeCell ref="A27:B27"/>
  </mergeCells>
  <hyperlinks>
    <hyperlink ref="A1" location="索引目录!I10" display="返回索引页"/>
    <hyperlink ref="B1" location="流动负债汇总!B10" display="返回"/>
  </hyperlinks>
  <printOptions horizontalCentered="1"/>
  <pageMargins left="0.590551181102362" right="0.590551181102362" top="0.78740157480315" bottom="0.78740157480315" header="1.09" footer="0.590551181102362"/>
  <pageSetup paperSize="9" firstPageNumber="4294963191" fitToHeight="0" orientation="landscape" useFirstPageNumber="1"/>
  <headerFooter alignWithMargins="0">
    <oddHeader>&amp;R&amp;"-,常规"&amp;9表5-5
共&amp;N页第&amp;P页</oddHeader>
  </headerFooter>
  <legacyDrawing r:id="rId2"/>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topLeftCell="A13" workbookViewId="0">
      <selection activeCell="C6" sqref="C6:I7"/>
    </sheetView>
  </sheetViews>
  <sheetFormatPr defaultColWidth="9" defaultRowHeight="15.75" customHeight="1"/>
  <cols>
    <col min="1" max="1" width="8.75" style="13" customWidth="1"/>
    <col min="2" max="2" width="29.875" style="13" customWidth="1"/>
    <col min="3" max="3" width="15" style="13" customWidth="1"/>
    <col min="4" max="5" width="19.375" style="13" hidden="1" customWidth="1" outlineLevel="1"/>
    <col min="6" max="6" width="25" style="13" customWidth="1" collapsed="1"/>
    <col min="7" max="7" width="25" style="13" customWidth="1"/>
    <col min="8" max="8" width="19" style="13" customWidth="1"/>
    <col min="9" max="16384" width="9" style="13"/>
  </cols>
  <sheetData>
    <row r="1" spans="1:8">
      <c r="A1" s="14" t="s">
        <v>284</v>
      </c>
      <c r="B1" s="15" t="s">
        <v>361</v>
      </c>
      <c r="C1" s="16"/>
      <c r="D1" s="16"/>
      <c r="E1" s="16"/>
      <c r="F1" s="16"/>
      <c r="G1" s="16"/>
      <c r="H1" s="16"/>
    </row>
    <row r="2" s="11" customFormat="1" ht="30" customHeight="1" spans="1:8">
      <c r="A2" s="17" t="s">
        <v>1075</v>
      </c>
      <c r="B2" s="18"/>
      <c r="C2" s="18"/>
      <c r="D2" s="18"/>
      <c r="E2" s="18"/>
      <c r="F2" s="18"/>
      <c r="G2" s="18"/>
      <c r="H2" s="18"/>
    </row>
    <row r="3" s="67" customFormat="1" ht="15.95" customHeight="1" spans="1:8">
      <c r="A3" s="69" t="str">
        <f>CONCATENATE(封面!D9,封面!F9,封面!G9,封面!H9,封面!I9,封面!J9,封面!K9)</f>
        <v>评估基准日：2021年3月31日</v>
      </c>
      <c r="B3" s="69"/>
      <c r="C3" s="69"/>
      <c r="D3" s="69"/>
      <c r="E3" s="69"/>
      <c r="F3" s="69"/>
      <c r="G3" s="69"/>
      <c r="H3" s="69"/>
    </row>
    <row r="4" s="67" customFormat="1" ht="15.95" customHeight="1" spans="1:8">
      <c r="A4" s="70" t="str">
        <f>封面!D7&amp;封面!F7</f>
        <v>产权持有人：黑龙江省机场管理集团有限公司漠河机场分公司</v>
      </c>
      <c r="H4" s="81" t="s">
        <v>286</v>
      </c>
    </row>
    <row r="5" s="68" customFormat="1" ht="15.95" customHeight="1" spans="1:8">
      <c r="A5" s="71" t="s">
        <v>351</v>
      </c>
      <c r="B5" s="71" t="s">
        <v>573</v>
      </c>
      <c r="C5" s="71" t="s">
        <v>489</v>
      </c>
      <c r="D5" s="72" t="s">
        <v>364</v>
      </c>
      <c r="E5" s="72" t="s">
        <v>442</v>
      </c>
      <c r="F5" s="71" t="s">
        <v>366</v>
      </c>
      <c r="G5" s="71" t="s">
        <v>367</v>
      </c>
      <c r="H5" s="71" t="s">
        <v>450</v>
      </c>
    </row>
    <row r="6" s="67" customFormat="1" ht="15.95" customHeight="1" spans="1:9">
      <c r="A6" s="71">
        <v>1</v>
      </c>
      <c r="B6" s="73" t="s">
        <v>1076</v>
      </c>
      <c r="C6" s="74"/>
      <c r="D6" s="75"/>
      <c r="E6" s="75"/>
      <c r="F6" s="75"/>
      <c r="G6" s="75"/>
      <c r="H6" s="82"/>
      <c r="I6" s="56"/>
    </row>
    <row r="7" s="67" customFormat="1" ht="15.95" customHeight="1" spans="1:8">
      <c r="A7" s="71">
        <v>2</v>
      </c>
      <c r="B7" s="73" t="s">
        <v>1077</v>
      </c>
      <c r="C7" s="74"/>
      <c r="D7" s="75"/>
      <c r="E7" s="75"/>
      <c r="F7" s="75"/>
      <c r="G7" s="75"/>
      <c r="H7" s="82"/>
    </row>
    <row r="8" s="67" customFormat="1" ht="15.95" customHeight="1" spans="1:8">
      <c r="A8" s="71">
        <v>3</v>
      </c>
      <c r="B8" s="73" t="s">
        <v>777</v>
      </c>
      <c r="C8" s="74"/>
      <c r="D8" s="75"/>
      <c r="E8" s="75"/>
      <c r="F8" s="75"/>
      <c r="G8" s="75"/>
      <c r="H8" s="82"/>
    </row>
    <row r="9" s="67" customFormat="1" ht="15.95" customHeight="1" spans="1:8">
      <c r="A9" s="71">
        <v>4</v>
      </c>
      <c r="B9" s="73" t="s">
        <v>1078</v>
      </c>
      <c r="C9" s="74"/>
      <c r="D9" s="75"/>
      <c r="E9" s="75"/>
      <c r="F9" s="75"/>
      <c r="G9" s="75"/>
      <c r="H9" s="82"/>
    </row>
    <row r="10" s="67" customFormat="1" ht="15.95" customHeight="1" spans="1:8">
      <c r="A10" s="71">
        <v>5</v>
      </c>
      <c r="B10" s="73" t="s">
        <v>1079</v>
      </c>
      <c r="C10" s="74"/>
      <c r="D10" s="75"/>
      <c r="E10" s="75"/>
      <c r="F10" s="75"/>
      <c r="G10" s="75"/>
      <c r="H10" s="82"/>
    </row>
    <row r="11" s="67" customFormat="1" ht="15.95" customHeight="1" spans="1:8">
      <c r="A11" s="71">
        <v>6</v>
      </c>
      <c r="B11" s="73" t="s">
        <v>780</v>
      </c>
      <c r="C11" s="74"/>
      <c r="D11" s="75"/>
      <c r="E11" s="75"/>
      <c r="F11" s="75"/>
      <c r="G11" s="75"/>
      <c r="H11" s="82"/>
    </row>
    <row r="12" s="67" customFormat="1" ht="15.95" customHeight="1" spans="1:8">
      <c r="A12" s="71">
        <v>7</v>
      </c>
      <c r="B12" s="73" t="s">
        <v>783</v>
      </c>
      <c r="C12" s="74"/>
      <c r="D12" s="75"/>
      <c r="E12" s="75"/>
      <c r="F12" s="75"/>
      <c r="G12" s="75"/>
      <c r="H12" s="82"/>
    </row>
    <row r="13" s="67" customFormat="1" ht="15.95" customHeight="1" spans="1:8">
      <c r="A13" s="71">
        <v>8</v>
      </c>
      <c r="B13" s="73" t="s">
        <v>786</v>
      </c>
      <c r="C13" s="74"/>
      <c r="D13" s="75"/>
      <c r="E13" s="75"/>
      <c r="F13" s="75"/>
      <c r="G13" s="75"/>
      <c r="H13" s="82"/>
    </row>
    <row r="14" s="67" customFormat="1" ht="15.95" customHeight="1" spans="1:8">
      <c r="A14" s="71">
        <v>9</v>
      </c>
      <c r="B14" s="73" t="s">
        <v>789</v>
      </c>
      <c r="C14" s="74"/>
      <c r="D14" s="75"/>
      <c r="E14" s="75"/>
      <c r="F14" s="75"/>
      <c r="G14" s="75"/>
      <c r="H14" s="82"/>
    </row>
    <row r="15" s="67" customFormat="1" ht="15.95" customHeight="1" spans="1:8">
      <c r="A15" s="71">
        <v>10</v>
      </c>
      <c r="B15" s="73" t="s">
        <v>1080</v>
      </c>
      <c r="C15" s="74"/>
      <c r="D15" s="75"/>
      <c r="E15" s="75"/>
      <c r="F15" s="75"/>
      <c r="G15" s="75"/>
      <c r="H15" s="82"/>
    </row>
    <row r="16" s="67" customFormat="1" ht="15.95" customHeight="1" spans="1:8">
      <c r="A16" s="71">
        <v>11</v>
      </c>
      <c r="B16" s="73" t="s">
        <v>1081</v>
      </c>
      <c r="C16" s="74"/>
      <c r="D16" s="75"/>
      <c r="E16" s="75"/>
      <c r="F16" s="75"/>
      <c r="G16" s="75"/>
      <c r="H16" s="82"/>
    </row>
    <row r="17" s="67" customFormat="1" ht="15.95" customHeight="1" spans="1:8">
      <c r="A17" s="71">
        <v>12</v>
      </c>
      <c r="B17" s="73" t="s">
        <v>1082</v>
      </c>
      <c r="C17" s="74"/>
      <c r="D17" s="75"/>
      <c r="E17" s="75"/>
      <c r="F17" s="75"/>
      <c r="G17" s="75"/>
      <c r="H17" s="82"/>
    </row>
    <row r="18" s="67" customFormat="1" ht="15.95" customHeight="1" spans="1:8">
      <c r="A18" s="71">
        <v>13</v>
      </c>
      <c r="B18" s="73" t="s">
        <v>1083</v>
      </c>
      <c r="C18" s="74"/>
      <c r="D18" s="75"/>
      <c r="E18" s="75"/>
      <c r="F18" s="75"/>
      <c r="G18" s="75"/>
      <c r="H18" s="82"/>
    </row>
    <row r="19" s="67" customFormat="1" ht="15.95" customHeight="1" spans="1:8">
      <c r="A19" s="71">
        <v>14</v>
      </c>
      <c r="B19" s="73" t="s">
        <v>1084</v>
      </c>
      <c r="C19" s="74"/>
      <c r="D19" s="75"/>
      <c r="E19" s="75"/>
      <c r="F19" s="75"/>
      <c r="G19" s="75"/>
      <c r="H19" s="82"/>
    </row>
    <row r="20" s="67" customFormat="1" ht="15.95" customHeight="1" spans="1:8">
      <c r="A20" s="71">
        <v>15</v>
      </c>
      <c r="B20" s="73" t="s">
        <v>417</v>
      </c>
      <c r="C20" s="74"/>
      <c r="D20" s="75"/>
      <c r="E20" s="75"/>
      <c r="F20" s="75"/>
      <c r="G20" s="75"/>
      <c r="H20" s="82"/>
    </row>
    <row r="21" s="67" customFormat="1" ht="15.95" customHeight="1" spans="1:8">
      <c r="A21" s="71"/>
      <c r="B21" s="73"/>
      <c r="C21" s="74"/>
      <c r="D21" s="75"/>
      <c r="E21" s="75"/>
      <c r="F21" s="75"/>
      <c r="G21" s="75"/>
      <c r="H21" s="82"/>
    </row>
    <row r="22" s="67" customFormat="1" ht="15.95" customHeight="1" spans="1:8">
      <c r="A22" s="71"/>
      <c r="B22" s="73"/>
      <c r="C22" s="74"/>
      <c r="D22" s="75"/>
      <c r="E22" s="75"/>
      <c r="F22" s="75"/>
      <c r="G22" s="75"/>
      <c r="H22" s="82"/>
    </row>
    <row r="23" s="67" customFormat="1" ht="15.95" customHeight="1" spans="1:8">
      <c r="A23" s="71"/>
      <c r="B23" s="73"/>
      <c r="C23" s="74"/>
      <c r="D23" s="75"/>
      <c r="E23" s="75"/>
      <c r="F23" s="75"/>
      <c r="G23" s="75"/>
      <c r="H23" s="82"/>
    </row>
    <row r="24" s="67" customFormat="1" ht="15.95" customHeight="1" spans="1:8">
      <c r="A24" s="71"/>
      <c r="B24" s="73"/>
      <c r="C24" s="74"/>
      <c r="D24" s="75"/>
      <c r="E24" s="75"/>
      <c r="F24" s="75"/>
      <c r="G24" s="75"/>
      <c r="H24" s="82"/>
    </row>
    <row r="25" s="67" customFormat="1" ht="15.95" customHeight="1" spans="1:8">
      <c r="A25" s="71"/>
      <c r="B25" s="73"/>
      <c r="C25" s="74"/>
      <c r="D25" s="75"/>
      <c r="E25" s="75"/>
      <c r="F25" s="75"/>
      <c r="G25" s="75"/>
      <c r="H25" s="82"/>
    </row>
    <row r="26" s="67" customFormat="1" ht="15.95" customHeight="1" spans="1:8">
      <c r="A26" s="71"/>
      <c r="B26" s="73"/>
      <c r="C26" s="74"/>
      <c r="D26" s="75"/>
      <c r="E26" s="75"/>
      <c r="F26" s="75"/>
      <c r="G26" s="75"/>
      <c r="H26" s="82"/>
    </row>
    <row r="27" s="67" customFormat="1" ht="15.95" customHeight="1" spans="1:8">
      <c r="A27" s="77" t="s">
        <v>1085</v>
      </c>
      <c r="B27" s="78"/>
      <c r="C27" s="74"/>
      <c r="D27" s="75">
        <f>SUM(D6:D26)</f>
        <v>0</v>
      </c>
      <c r="E27" s="75"/>
      <c r="F27" s="75">
        <f>SUM(F6:F26)</f>
        <v>0</v>
      </c>
      <c r="G27" s="75">
        <f>SUM(G6:G26)</f>
        <v>0</v>
      </c>
      <c r="H27" s="82"/>
    </row>
    <row r="28" s="67" customFormat="1" ht="15.95" customHeight="1" spans="1:6">
      <c r="A28" s="79" t="str">
        <f>封面!D11&amp;封面!G11</f>
        <v>填表人：魏延辉</v>
      </c>
      <c r="F28" s="70" t="str">
        <f>"评估人员："&amp;封面!G38</f>
        <v>评估人员：</v>
      </c>
    </row>
    <row r="29" s="67" customFormat="1" ht="15.95" customHeight="1" spans="1:1">
      <c r="A29" s="79" t="str">
        <f>CONCATENATE(封面!D13,封面!F13,封面!G13,封面!H13,封面!I13,封面!J13,封面!K13)</f>
        <v>填表日期：2021年3月31日</v>
      </c>
    </row>
  </sheetData>
  <mergeCells count="3">
    <mergeCell ref="A2:H2"/>
    <mergeCell ref="A3:H3"/>
    <mergeCell ref="A27:B27"/>
  </mergeCells>
  <hyperlinks>
    <hyperlink ref="A1" location="索引目录!I11" display="返回索引页"/>
    <hyperlink ref="B1" location="流动负债汇总!B11" display="返回"/>
  </hyperlinks>
  <printOptions horizontalCentered="1"/>
  <pageMargins left="0.590551181102362" right="0.590551181102362" top="0.78740157480315" bottom="0.78740157480315" header="1.11" footer="0.590551181102362"/>
  <pageSetup paperSize="9" firstPageNumber="4294963191" fitToHeight="0" orientation="landscape" useFirstPageNumber="1"/>
  <headerFooter alignWithMargins="0">
    <oddHeader>&amp;R&amp;"-,常规"&amp;9表5-6
共&amp;N页第&amp;P页</oddHeader>
  </headerFooter>
  <legacyDrawing r:id="rId2"/>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topLeftCell="A16" workbookViewId="0">
      <selection activeCell="A6" sqref="$A6:$XFD6"/>
    </sheetView>
  </sheetViews>
  <sheetFormatPr defaultColWidth="9" defaultRowHeight="15.75" customHeight="1"/>
  <cols>
    <col min="1" max="1" width="7" style="13" customWidth="1"/>
    <col min="2" max="2" width="28.75" style="13" customWidth="1"/>
    <col min="3" max="3" width="12.5" style="13" customWidth="1"/>
    <col min="4" max="4" width="13.75" style="13" customWidth="1"/>
    <col min="5" max="6" width="16.875" style="13" hidden="1" customWidth="1" outlineLevel="1"/>
    <col min="7" max="7" width="21.375" style="13" customWidth="1" collapsed="1"/>
    <col min="8" max="8" width="21.375" style="13" customWidth="1"/>
    <col min="9" max="9" width="17.375" style="13" customWidth="1"/>
    <col min="10" max="16384" width="9" style="13"/>
  </cols>
  <sheetData>
    <row r="1" spans="1:9">
      <c r="A1" s="14" t="s">
        <v>284</v>
      </c>
      <c r="B1" s="15" t="s">
        <v>361</v>
      </c>
      <c r="C1" s="16"/>
      <c r="D1" s="16"/>
      <c r="E1" s="16"/>
      <c r="F1" s="16"/>
      <c r="G1" s="16"/>
      <c r="H1" s="16"/>
      <c r="I1" s="16"/>
    </row>
    <row r="2" s="11" customFormat="1" ht="30" customHeight="1" spans="1:9">
      <c r="A2" s="17" t="s">
        <v>1086</v>
      </c>
      <c r="B2" s="18"/>
      <c r="C2" s="18"/>
      <c r="D2" s="18"/>
      <c r="E2" s="18"/>
      <c r="F2" s="18"/>
      <c r="G2" s="18"/>
      <c r="H2" s="18"/>
      <c r="I2" s="18"/>
    </row>
    <row r="3" s="67" customFormat="1" ht="15.95" customHeight="1" spans="1:9">
      <c r="A3" s="69" t="str">
        <f>CONCATENATE(封面!D9,封面!F9,封面!G9,封面!H9,封面!I9,封面!J9,封面!K9)</f>
        <v>评估基准日：2021年3月31日</v>
      </c>
      <c r="B3" s="69"/>
      <c r="C3" s="69"/>
      <c r="D3" s="69"/>
      <c r="E3" s="69"/>
      <c r="F3" s="69"/>
      <c r="G3" s="69"/>
      <c r="H3" s="69"/>
      <c r="I3" s="80"/>
    </row>
    <row r="4" s="67" customFormat="1" ht="15.95" customHeight="1" spans="1:9">
      <c r="A4" s="70" t="str">
        <f>封面!D7&amp;封面!F7</f>
        <v>产权持有人：黑龙江省机场管理集团有限公司漠河机场分公司</v>
      </c>
      <c r="I4" s="81" t="s">
        <v>286</v>
      </c>
    </row>
    <row r="5" s="68" customFormat="1" ht="15.95" customHeight="1" spans="1:9">
      <c r="A5" s="71" t="s">
        <v>351</v>
      </c>
      <c r="B5" s="71" t="s">
        <v>1087</v>
      </c>
      <c r="C5" s="71" t="s">
        <v>489</v>
      </c>
      <c r="D5" s="71" t="s">
        <v>1088</v>
      </c>
      <c r="E5" s="72" t="s">
        <v>364</v>
      </c>
      <c r="F5" s="72" t="s">
        <v>442</v>
      </c>
      <c r="G5" s="71" t="s">
        <v>366</v>
      </c>
      <c r="H5" s="71" t="s">
        <v>367</v>
      </c>
      <c r="I5" s="71" t="s">
        <v>450</v>
      </c>
    </row>
    <row r="6" s="67" customFormat="1" ht="15.95" customHeight="1" spans="1:9">
      <c r="A6" s="71"/>
      <c r="B6" s="73"/>
      <c r="C6" s="74"/>
      <c r="D6" s="68"/>
      <c r="E6" s="75"/>
      <c r="F6" s="75"/>
      <c r="G6" s="76"/>
      <c r="H6" s="76"/>
      <c r="I6" s="82"/>
    </row>
    <row r="7" s="67" customFormat="1" ht="15.95" customHeight="1" spans="1:9">
      <c r="A7" s="71"/>
      <c r="B7" s="73"/>
      <c r="C7" s="74"/>
      <c r="D7" s="71"/>
      <c r="E7" s="75"/>
      <c r="F7" s="75"/>
      <c r="G7" s="76"/>
      <c r="H7" s="76"/>
      <c r="I7" s="82"/>
    </row>
    <row r="8" s="67" customFormat="1" ht="15.95" customHeight="1" spans="1:9">
      <c r="A8" s="71"/>
      <c r="B8" s="73"/>
      <c r="C8" s="74"/>
      <c r="D8" s="71"/>
      <c r="E8" s="75"/>
      <c r="F8" s="75"/>
      <c r="G8" s="76"/>
      <c r="H8" s="76"/>
      <c r="I8" s="82"/>
    </row>
    <row r="9" s="67" customFormat="1" ht="15.95" customHeight="1" spans="1:9">
      <c r="A9" s="71"/>
      <c r="B9" s="73"/>
      <c r="C9" s="74"/>
      <c r="D9" s="71"/>
      <c r="E9" s="75"/>
      <c r="F9" s="75"/>
      <c r="G9" s="76"/>
      <c r="H9" s="76"/>
      <c r="I9" s="82"/>
    </row>
    <row r="10" s="67" customFormat="1" ht="15.95" customHeight="1" spans="1:9">
      <c r="A10" s="71"/>
      <c r="B10" s="73"/>
      <c r="C10" s="74"/>
      <c r="D10" s="71"/>
      <c r="E10" s="75"/>
      <c r="F10" s="75"/>
      <c r="G10" s="76"/>
      <c r="H10" s="76"/>
      <c r="I10" s="82"/>
    </row>
    <row r="11" s="67" customFormat="1" ht="15.95" customHeight="1" spans="1:9">
      <c r="A11" s="71"/>
      <c r="B11" s="73"/>
      <c r="C11" s="74"/>
      <c r="D11" s="71"/>
      <c r="E11" s="75"/>
      <c r="F11" s="75"/>
      <c r="G11" s="76"/>
      <c r="H11" s="76"/>
      <c r="I11" s="82"/>
    </row>
    <row r="12" s="67" customFormat="1" ht="15.95" customHeight="1" spans="1:9">
      <c r="A12" s="71"/>
      <c r="B12" s="73"/>
      <c r="C12" s="74"/>
      <c r="D12" s="71"/>
      <c r="E12" s="75"/>
      <c r="F12" s="75"/>
      <c r="G12" s="76"/>
      <c r="H12" s="76"/>
      <c r="I12" s="82"/>
    </row>
    <row r="13" s="67" customFormat="1" ht="15.95" customHeight="1" spans="1:9">
      <c r="A13" s="71"/>
      <c r="B13" s="73"/>
      <c r="C13" s="74"/>
      <c r="D13" s="71"/>
      <c r="E13" s="75"/>
      <c r="F13" s="75"/>
      <c r="G13" s="76"/>
      <c r="H13" s="76"/>
      <c r="I13" s="82"/>
    </row>
    <row r="14" s="67" customFormat="1" ht="15.95" customHeight="1" spans="1:9">
      <c r="A14" s="71"/>
      <c r="B14" s="73"/>
      <c r="C14" s="74"/>
      <c r="D14" s="71"/>
      <c r="E14" s="75"/>
      <c r="F14" s="75"/>
      <c r="G14" s="76"/>
      <c r="H14" s="76"/>
      <c r="I14" s="82"/>
    </row>
    <row r="15" s="67" customFormat="1" ht="15.95" customHeight="1" spans="1:9">
      <c r="A15" s="71"/>
      <c r="B15" s="73"/>
      <c r="C15" s="74"/>
      <c r="D15" s="71"/>
      <c r="E15" s="75"/>
      <c r="F15" s="75"/>
      <c r="G15" s="76"/>
      <c r="H15" s="76"/>
      <c r="I15" s="82"/>
    </row>
    <row r="16" s="67" customFormat="1" ht="15.95" customHeight="1" spans="1:9">
      <c r="A16" s="71"/>
      <c r="B16" s="73"/>
      <c r="C16" s="74"/>
      <c r="D16" s="71"/>
      <c r="E16" s="75"/>
      <c r="F16" s="75"/>
      <c r="G16" s="76"/>
      <c r="H16" s="76"/>
      <c r="I16" s="82"/>
    </row>
    <row r="17" s="67" customFormat="1" ht="15.95" customHeight="1" spans="1:9">
      <c r="A17" s="71"/>
      <c r="B17" s="73"/>
      <c r="C17" s="74"/>
      <c r="D17" s="71"/>
      <c r="E17" s="75"/>
      <c r="F17" s="75"/>
      <c r="G17" s="76"/>
      <c r="H17" s="76"/>
      <c r="I17" s="82"/>
    </row>
    <row r="18" s="67" customFormat="1" ht="15.95" customHeight="1" spans="1:9">
      <c r="A18" s="71"/>
      <c r="B18" s="73"/>
      <c r="C18" s="74"/>
      <c r="D18" s="71"/>
      <c r="E18" s="75"/>
      <c r="F18" s="75"/>
      <c r="G18" s="76"/>
      <c r="H18" s="76"/>
      <c r="I18" s="82"/>
    </row>
    <row r="19" s="67" customFormat="1" ht="15.95" customHeight="1" spans="1:9">
      <c r="A19" s="71"/>
      <c r="B19" s="73"/>
      <c r="C19" s="74"/>
      <c r="D19" s="71"/>
      <c r="E19" s="75"/>
      <c r="F19" s="75"/>
      <c r="G19" s="76"/>
      <c r="H19" s="76"/>
      <c r="I19" s="82"/>
    </row>
    <row r="20" s="67" customFormat="1" ht="15.95" customHeight="1" spans="1:9">
      <c r="A20" s="71"/>
      <c r="B20" s="73"/>
      <c r="C20" s="74"/>
      <c r="D20" s="71"/>
      <c r="E20" s="75"/>
      <c r="F20" s="75"/>
      <c r="G20" s="76"/>
      <c r="H20" s="76"/>
      <c r="I20" s="82"/>
    </row>
    <row r="21" s="67" customFormat="1" ht="15.95" customHeight="1" spans="1:9">
      <c r="A21" s="71"/>
      <c r="B21" s="73"/>
      <c r="C21" s="74"/>
      <c r="D21" s="71"/>
      <c r="E21" s="75"/>
      <c r="F21" s="75"/>
      <c r="G21" s="76"/>
      <c r="H21" s="76"/>
      <c r="I21" s="82"/>
    </row>
    <row r="22" s="67" customFormat="1" ht="15.95" customHeight="1" spans="1:9">
      <c r="A22" s="71"/>
      <c r="B22" s="73"/>
      <c r="C22" s="74"/>
      <c r="D22" s="71"/>
      <c r="E22" s="75"/>
      <c r="F22" s="75"/>
      <c r="G22" s="76"/>
      <c r="H22" s="76"/>
      <c r="I22" s="82"/>
    </row>
    <row r="23" s="67" customFormat="1" ht="15.95" customHeight="1" spans="1:9">
      <c r="A23" s="71"/>
      <c r="B23" s="73"/>
      <c r="C23" s="74"/>
      <c r="D23" s="71"/>
      <c r="E23" s="75"/>
      <c r="F23" s="75"/>
      <c r="G23" s="76"/>
      <c r="H23" s="76"/>
      <c r="I23" s="82"/>
    </row>
    <row r="24" s="67" customFormat="1" ht="15.95" customHeight="1" spans="1:9">
      <c r="A24" s="71"/>
      <c r="B24" s="73"/>
      <c r="C24" s="74"/>
      <c r="D24" s="71"/>
      <c r="E24" s="75"/>
      <c r="F24" s="75"/>
      <c r="G24" s="76"/>
      <c r="H24" s="76"/>
      <c r="I24" s="82"/>
    </row>
    <row r="25" s="67" customFormat="1" ht="15.95" customHeight="1" spans="1:9">
      <c r="A25" s="71"/>
      <c r="B25" s="73"/>
      <c r="C25" s="74"/>
      <c r="D25" s="71"/>
      <c r="E25" s="75"/>
      <c r="F25" s="75"/>
      <c r="G25" s="76"/>
      <c r="H25" s="76"/>
      <c r="I25" s="82"/>
    </row>
    <row r="26" s="67" customFormat="1" ht="15.95" customHeight="1" spans="1:9">
      <c r="A26" s="71"/>
      <c r="B26" s="73"/>
      <c r="C26" s="74"/>
      <c r="D26" s="71"/>
      <c r="E26" s="75"/>
      <c r="F26" s="75"/>
      <c r="G26" s="76"/>
      <c r="H26" s="76"/>
      <c r="I26" s="82"/>
    </row>
    <row r="27" s="67" customFormat="1" ht="15.95" customHeight="1" spans="1:9">
      <c r="A27" s="77" t="s">
        <v>1089</v>
      </c>
      <c r="B27" s="78"/>
      <c r="C27" s="74"/>
      <c r="D27" s="71"/>
      <c r="E27" s="75">
        <f>SUM(E6:E26)</f>
        <v>0</v>
      </c>
      <c r="F27" s="75"/>
      <c r="G27" s="76">
        <f>SUM(G6:G26)</f>
        <v>0</v>
      </c>
      <c r="H27" s="76">
        <f>SUM(H6:H25)</f>
        <v>0</v>
      </c>
      <c r="I27" s="82"/>
    </row>
    <row r="28" s="67" customFormat="1" ht="15.95" customHeight="1" spans="1:7">
      <c r="A28" s="79" t="str">
        <f>封面!D11&amp;封面!G11</f>
        <v>填表人：魏延辉</v>
      </c>
      <c r="G28" s="70" t="str">
        <f>"评估人员："&amp;封面!G38</f>
        <v>评估人员：</v>
      </c>
    </row>
    <row r="29" s="67" customFormat="1" ht="15.95" customHeight="1" spans="1:1">
      <c r="A29" s="79" t="str">
        <f>CONCATENATE(封面!D13,封面!F13,封面!G13,封面!H13,封面!I13,封面!J13,封面!K13)</f>
        <v>填表日期：2021年3月31日</v>
      </c>
    </row>
  </sheetData>
  <mergeCells count="3">
    <mergeCell ref="A2:I2"/>
    <mergeCell ref="A3:I3"/>
    <mergeCell ref="A27:B27"/>
  </mergeCells>
  <hyperlinks>
    <hyperlink ref="A1" location="索引目录!I12" display="返回索引页"/>
    <hyperlink ref="B1" location="流动负债汇总!B12" display="返回"/>
  </hyperlinks>
  <printOptions horizontalCentered="1"/>
  <pageMargins left="0.590551181102362" right="0.590551181102362" top="0.78740157480315" bottom="0.78740157480315" header="1.11" footer="0.590551181102362"/>
  <pageSetup paperSize="9" firstPageNumber="4294963191" fitToHeight="0" orientation="landscape" useFirstPageNumber="1"/>
  <headerFooter alignWithMargins="0">
    <oddHeader>&amp;R&amp;"-,常规"&amp;9表5-7
共&amp;N页第&amp;P页</oddHead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0"/>
  </sheetPr>
  <dimension ref="A1:I29"/>
  <sheetViews>
    <sheetView workbookViewId="0">
      <selection activeCell="I27" sqref="I27"/>
    </sheetView>
  </sheetViews>
  <sheetFormatPr defaultColWidth="9" defaultRowHeight="15.75" customHeight="1"/>
  <cols>
    <col min="1" max="1" width="9.625" style="13" customWidth="1"/>
    <col min="2" max="2" width="12.625" style="13" customWidth="1"/>
    <col min="3" max="4" width="8.625" style="13" customWidth="1"/>
    <col min="5" max="5" width="19.125" style="13" hidden="1" customWidth="1" outlineLevel="1"/>
    <col min="6" max="6" width="20.625" style="13" customWidth="1" collapsed="1"/>
    <col min="7" max="8" width="20.625" style="13" customWidth="1"/>
    <col min="9" max="9" width="21.625" style="13" customWidth="1"/>
    <col min="10" max="16384" width="9" style="13"/>
  </cols>
  <sheetData>
    <row r="1" ht="12" customHeight="1" spans="1:9">
      <c r="A1" s="94" t="s">
        <v>284</v>
      </c>
      <c r="B1" s="15" t="s">
        <v>361</v>
      </c>
      <c r="C1" s="15"/>
      <c r="D1" s="15"/>
      <c r="E1" s="16"/>
      <c r="F1" s="16"/>
      <c r="G1" s="16"/>
      <c r="H1" s="16"/>
      <c r="I1" s="16"/>
    </row>
    <row r="2" s="11" customFormat="1" ht="30" customHeight="1" spans="1:9">
      <c r="A2" s="17" t="s">
        <v>418</v>
      </c>
      <c r="B2" s="18"/>
      <c r="C2" s="18"/>
      <c r="D2" s="18"/>
      <c r="E2" s="18"/>
      <c r="F2" s="18"/>
      <c r="G2" s="18"/>
      <c r="H2" s="18"/>
      <c r="I2" s="18"/>
    </row>
    <row r="3" s="67" customFormat="1" ht="15.95" customHeight="1" spans="1:9">
      <c r="A3" s="69" t="str">
        <f>CONCATENATE(封面!D9,封面!F9,封面!G9,封面!H9,封面!I9,封面!J9,封面!K9)</f>
        <v>评估基准日：2021年3月31日</v>
      </c>
      <c r="B3" s="69"/>
      <c r="C3" s="69"/>
      <c r="D3" s="69"/>
      <c r="E3" s="69"/>
      <c r="F3" s="69"/>
      <c r="G3" s="69"/>
      <c r="H3" s="69"/>
      <c r="I3" s="69"/>
    </row>
    <row r="4" s="67" customFormat="1" ht="15.95" customHeight="1" spans="1:9">
      <c r="A4" s="656" t="str">
        <f>封面!D7&amp;封面!F7</f>
        <v>产权持有人：黑龙江省机场管理集团有限公司漠河机场分公司</v>
      </c>
      <c r="I4" s="669" t="s">
        <v>286</v>
      </c>
    </row>
    <row r="5" s="68" customFormat="1" ht="15.95" customHeight="1" spans="1:9">
      <c r="A5" s="657" t="s">
        <v>419</v>
      </c>
      <c r="B5" s="658" t="s">
        <v>363</v>
      </c>
      <c r="C5" s="659"/>
      <c r="D5" s="660"/>
      <c r="E5" s="657" t="s">
        <v>364</v>
      </c>
      <c r="F5" s="657" t="s">
        <v>366</v>
      </c>
      <c r="G5" s="657" t="s">
        <v>367</v>
      </c>
      <c r="H5" s="657" t="s">
        <v>368</v>
      </c>
      <c r="I5" s="657" t="s">
        <v>420</v>
      </c>
    </row>
    <row r="6" s="67" customFormat="1" ht="15.95" customHeight="1" spans="1:9">
      <c r="A6" s="89" t="s">
        <v>421</v>
      </c>
      <c r="B6" s="661" t="s">
        <v>422</v>
      </c>
      <c r="C6" s="662" t="s">
        <v>423</v>
      </c>
      <c r="D6" s="663" t="s">
        <v>424</v>
      </c>
      <c r="E6" s="201">
        <f>SUM(现金!F27,银行存款!G28,其他货币资金!G27)</f>
        <v>0</v>
      </c>
      <c r="F6" s="201">
        <f>SUM(现金!H27,银行存款!I28,其他货币资金!I27)</f>
        <v>0</v>
      </c>
      <c r="G6" s="201">
        <f>SUM(现金!I27,银行存款!J28,其他货币资金!J27)</f>
        <v>0</v>
      </c>
      <c r="H6" s="664">
        <f>G6-F6</f>
        <v>0</v>
      </c>
      <c r="I6" s="649" t="str">
        <f>IF(F6=0,"",(G6-F6)/F6*100)</f>
        <v/>
      </c>
    </row>
    <row r="7" s="67" customFormat="1" ht="15.95" customHeight="1" spans="1:9">
      <c r="A7" s="89" t="s">
        <v>425</v>
      </c>
      <c r="B7" s="661" t="s">
        <v>47</v>
      </c>
      <c r="C7" s="665"/>
      <c r="D7" s="666"/>
      <c r="E7" s="201">
        <f>交易性金融资产汇总!C27</f>
        <v>0</v>
      </c>
      <c r="F7" s="201">
        <f>交易性金融资产汇总!D27</f>
        <v>0</v>
      </c>
      <c r="G7" s="667"/>
      <c r="H7" s="664"/>
      <c r="I7" s="649" t="str">
        <f t="shared" ref="I7:I14" si="0">IF(F7=0,"",(G7-F7)/F7*100)</f>
        <v/>
      </c>
    </row>
    <row r="8" s="67" customFormat="1" ht="15.95" customHeight="1" spans="1:9">
      <c r="A8" s="89" t="s">
        <v>426</v>
      </c>
      <c r="B8" s="661" t="s">
        <v>54</v>
      </c>
      <c r="C8" s="665"/>
      <c r="D8" s="666"/>
      <c r="E8" s="201">
        <f>应收票据!F27</f>
        <v>0</v>
      </c>
      <c r="F8" s="201">
        <f>应收票据!H27</f>
        <v>0</v>
      </c>
      <c r="G8" s="667"/>
      <c r="H8" s="664"/>
      <c r="I8" s="649" t="str">
        <f t="shared" si="0"/>
        <v/>
      </c>
    </row>
    <row r="9" s="67" customFormat="1" ht="15.95" customHeight="1" spans="1:9">
      <c r="A9" s="89" t="s">
        <v>427</v>
      </c>
      <c r="B9" s="661" t="s">
        <v>56</v>
      </c>
      <c r="C9" s="665"/>
      <c r="D9" s="666"/>
      <c r="E9" s="201">
        <f>应收账款!F27</f>
        <v>0</v>
      </c>
      <c r="F9" s="201">
        <f>应收账款!P27</f>
        <v>0</v>
      </c>
      <c r="G9" s="201">
        <f>应收账款!Q27</f>
        <v>0</v>
      </c>
      <c r="H9" s="664">
        <f>G9-F9</f>
        <v>0</v>
      </c>
      <c r="I9" s="649" t="str">
        <f t="shared" si="0"/>
        <v/>
      </c>
    </row>
    <row r="10" s="67" customFormat="1" ht="15.95" customHeight="1" spans="1:9">
      <c r="A10" s="89" t="s">
        <v>428</v>
      </c>
      <c r="B10" s="661" t="s">
        <v>58</v>
      </c>
      <c r="C10" s="665"/>
      <c r="D10" s="666"/>
      <c r="E10" s="201">
        <f>预付账款!F23</f>
        <v>0</v>
      </c>
      <c r="F10" s="201">
        <f>预付账款!H83</f>
        <v>0</v>
      </c>
      <c r="G10" s="201">
        <f>预付账款!I83</f>
        <v>0</v>
      </c>
      <c r="H10" s="664">
        <f>G10-F10</f>
        <v>0</v>
      </c>
      <c r="I10" s="649" t="str">
        <f t="shared" si="0"/>
        <v/>
      </c>
    </row>
    <row r="11" s="67" customFormat="1" ht="15.95" customHeight="1" spans="1:9">
      <c r="A11" s="89" t="s">
        <v>429</v>
      </c>
      <c r="B11" s="661" t="s">
        <v>60</v>
      </c>
      <c r="C11" s="665"/>
      <c r="D11" s="666"/>
      <c r="E11" s="201">
        <f>应收利息!G27</f>
        <v>0</v>
      </c>
      <c r="F11" s="201">
        <f>应收利息!I27</f>
        <v>0</v>
      </c>
      <c r="G11" s="667"/>
      <c r="H11" s="664"/>
      <c r="I11" s="649" t="str">
        <f t="shared" si="0"/>
        <v/>
      </c>
    </row>
    <row r="12" s="67" customFormat="1" ht="15.95" customHeight="1" spans="1:9">
      <c r="A12" s="89" t="s">
        <v>430</v>
      </c>
      <c r="B12" s="661" t="s">
        <v>431</v>
      </c>
      <c r="C12" s="665"/>
      <c r="D12" s="666"/>
      <c r="E12" s="201">
        <f>'应收股利（利润）'!E27</f>
        <v>0</v>
      </c>
      <c r="F12" s="201">
        <f>'应收股利（利润）'!G27</f>
        <v>0</v>
      </c>
      <c r="G12" s="667"/>
      <c r="H12" s="664"/>
      <c r="I12" s="649" t="str">
        <f t="shared" si="0"/>
        <v/>
      </c>
    </row>
    <row r="13" s="67" customFormat="1" ht="15.95" customHeight="1" spans="1:9">
      <c r="A13" s="89" t="s">
        <v>432</v>
      </c>
      <c r="B13" s="661" t="s">
        <v>64</v>
      </c>
      <c r="C13" s="665"/>
      <c r="D13" s="666"/>
      <c r="E13" s="201">
        <f>其他应收款!F27</f>
        <v>0</v>
      </c>
      <c r="F13" s="201">
        <f>其他应收款!P27</f>
        <v>0</v>
      </c>
      <c r="G13" s="201">
        <f>其他应收款!Q27</f>
        <v>0</v>
      </c>
      <c r="H13" s="664">
        <f>G13-F13</f>
        <v>0</v>
      </c>
      <c r="I13" s="649" t="str">
        <f t="shared" si="0"/>
        <v/>
      </c>
    </row>
    <row r="14" s="67" customFormat="1" ht="15.95" customHeight="1" spans="1:9">
      <c r="A14" s="89" t="s">
        <v>433</v>
      </c>
      <c r="B14" s="661" t="s">
        <v>66</v>
      </c>
      <c r="C14" s="665"/>
      <c r="D14" s="666"/>
      <c r="E14" s="201" t="e">
        <f>存货汇总!C27</f>
        <v>#REF!</v>
      </c>
      <c r="F14" s="201">
        <f>存货汇总!D27</f>
        <v>0</v>
      </c>
      <c r="G14" s="201">
        <f>存货汇总!E27</f>
        <v>0</v>
      </c>
      <c r="H14" s="664">
        <f>G14-F14</f>
        <v>0</v>
      </c>
      <c r="I14" s="649" t="str">
        <f t="shared" si="0"/>
        <v/>
      </c>
    </row>
    <row r="15" s="67" customFormat="1" ht="15.95" customHeight="1" spans="1:9">
      <c r="A15" s="89" t="s">
        <v>434</v>
      </c>
      <c r="B15" s="661" t="s">
        <v>375</v>
      </c>
      <c r="C15" s="665"/>
      <c r="D15" s="666"/>
      <c r="E15" s="201">
        <f>一年到期非流动资产!E27</f>
        <v>0</v>
      </c>
      <c r="F15" s="201">
        <f>一年到期非流动资产!G27</f>
        <v>0</v>
      </c>
      <c r="G15" s="667"/>
      <c r="H15" s="664"/>
      <c r="I15" s="664"/>
    </row>
    <row r="16" s="67" customFormat="1" ht="15.95" customHeight="1" spans="1:9">
      <c r="A16" s="89" t="s">
        <v>435</v>
      </c>
      <c r="B16" s="661" t="s">
        <v>84</v>
      </c>
      <c r="C16" s="665"/>
      <c r="D16" s="666"/>
      <c r="E16" s="201">
        <f>其他流动资产!E27</f>
        <v>0</v>
      </c>
      <c r="F16" s="201">
        <f>其他流动资产!G27</f>
        <v>0</v>
      </c>
      <c r="G16" s="667"/>
      <c r="H16" s="664"/>
      <c r="I16" s="664"/>
    </row>
    <row r="17" s="67" customFormat="1" ht="15.95" customHeight="1" spans="1:9">
      <c r="A17" s="88"/>
      <c r="B17" s="668"/>
      <c r="C17" s="662"/>
      <c r="D17" s="663"/>
      <c r="E17" s="201"/>
      <c r="F17" s="201"/>
      <c r="G17" s="667"/>
      <c r="H17" s="664"/>
      <c r="I17" s="664"/>
    </row>
    <row r="18" s="67" customFormat="1" ht="15.95" customHeight="1" spans="1:9">
      <c r="A18" s="88"/>
      <c r="B18" s="668"/>
      <c r="C18" s="662"/>
      <c r="D18" s="663"/>
      <c r="E18" s="201"/>
      <c r="F18" s="201"/>
      <c r="G18" s="667"/>
      <c r="H18" s="664"/>
      <c r="I18" s="664"/>
    </row>
    <row r="19" s="67" customFormat="1" ht="15.95" customHeight="1" spans="1:9">
      <c r="A19" s="88"/>
      <c r="B19" s="668"/>
      <c r="C19" s="662"/>
      <c r="D19" s="663"/>
      <c r="E19" s="201"/>
      <c r="F19" s="201"/>
      <c r="G19" s="667"/>
      <c r="H19" s="664"/>
      <c r="I19" s="664"/>
    </row>
    <row r="20" s="67" customFormat="1" ht="15.95" customHeight="1" spans="1:9">
      <c r="A20" s="88"/>
      <c r="B20" s="668"/>
      <c r="C20" s="662"/>
      <c r="D20" s="663"/>
      <c r="E20" s="201"/>
      <c r="F20" s="201"/>
      <c r="G20" s="667"/>
      <c r="H20" s="664"/>
      <c r="I20" s="664"/>
    </row>
    <row r="21" s="67" customFormat="1" ht="15.95" customHeight="1" spans="1:9">
      <c r="A21" s="88"/>
      <c r="B21" s="668"/>
      <c r="C21" s="662"/>
      <c r="D21" s="663"/>
      <c r="E21" s="201"/>
      <c r="F21" s="201"/>
      <c r="G21" s="667"/>
      <c r="H21" s="664"/>
      <c r="I21" s="664"/>
    </row>
    <row r="22" s="67" customFormat="1" ht="15.95" customHeight="1" spans="1:9">
      <c r="A22" s="88"/>
      <c r="B22" s="668"/>
      <c r="C22" s="662"/>
      <c r="D22" s="663"/>
      <c r="E22" s="201"/>
      <c r="F22" s="201"/>
      <c r="G22" s="667"/>
      <c r="H22" s="664"/>
      <c r="I22" s="664"/>
    </row>
    <row r="23" s="67" customFormat="1" ht="15.95" customHeight="1" spans="1:9">
      <c r="A23" s="88"/>
      <c r="B23" s="668"/>
      <c r="C23" s="662"/>
      <c r="D23" s="663"/>
      <c r="E23" s="201"/>
      <c r="F23" s="201"/>
      <c r="G23" s="667"/>
      <c r="H23" s="664"/>
      <c r="I23" s="664"/>
    </row>
    <row r="24" s="67" customFormat="1" ht="15.95" customHeight="1" spans="1:9">
      <c r="A24" s="88"/>
      <c r="B24" s="668"/>
      <c r="C24" s="662"/>
      <c r="D24" s="663"/>
      <c r="E24" s="201"/>
      <c r="F24" s="201"/>
      <c r="G24" s="667"/>
      <c r="H24" s="664"/>
      <c r="I24" s="664"/>
    </row>
    <row r="25" s="67" customFormat="1" ht="15.95" customHeight="1" spans="1:9">
      <c r="A25" s="88"/>
      <c r="B25" s="668"/>
      <c r="C25" s="662"/>
      <c r="D25" s="663"/>
      <c r="E25" s="201"/>
      <c r="F25" s="201"/>
      <c r="G25" s="667"/>
      <c r="H25" s="664"/>
      <c r="I25" s="664"/>
    </row>
    <row r="26" s="67" customFormat="1" ht="15.95" customHeight="1" spans="1:9">
      <c r="A26" s="82"/>
      <c r="B26" s="668"/>
      <c r="C26" s="662"/>
      <c r="D26" s="663"/>
      <c r="E26" s="201"/>
      <c r="F26" s="201"/>
      <c r="G26" s="667"/>
      <c r="H26" s="664"/>
      <c r="I26" s="664"/>
    </row>
    <row r="27" s="67" customFormat="1" ht="15.95" customHeight="1" spans="1:9">
      <c r="A27" s="71">
        <v>3</v>
      </c>
      <c r="B27" s="668" t="s">
        <v>436</v>
      </c>
      <c r="C27" s="662"/>
      <c r="D27" s="663"/>
      <c r="E27" s="75" t="e">
        <f>SUM(E6:E26)</f>
        <v>#REF!</v>
      </c>
      <c r="F27" s="75">
        <f>SUM(F6:F26)</f>
        <v>0</v>
      </c>
      <c r="G27" s="664">
        <f>SUM(G6:G26)</f>
        <v>0</v>
      </c>
      <c r="H27" s="664">
        <f>G27-F27</f>
        <v>0</v>
      </c>
      <c r="I27" s="649" t="str">
        <f t="shared" ref="I27" si="1">IF(F27=0,"",(G27-F27)/F27*100)</f>
        <v/>
      </c>
    </row>
    <row r="28" s="67" customFormat="1" ht="15.95" customHeight="1" spans="1:7">
      <c r="A28" s="79" t="str">
        <f>封面!D11&amp;封面!G11</f>
        <v>填表人：魏延辉</v>
      </c>
      <c r="G28" s="70" t="str">
        <f>"评估人员："&amp;封面!G20</f>
        <v>评估人员：</v>
      </c>
    </row>
    <row r="29" s="67" customFormat="1" ht="15.95" customHeight="1" spans="1:1">
      <c r="A29" s="148" t="str">
        <f>CONCATENATE(封面!D13,封面!F13,封面!G13,封面!H13,封面!I13,封面!J13,封面!K13)</f>
        <v>填表日期：2021年3月31日</v>
      </c>
    </row>
  </sheetData>
  <mergeCells count="24">
    <mergeCell ref="A2:I2"/>
    <mergeCell ref="A3:I3"/>
    <mergeCell ref="B5:D5"/>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B25:D25"/>
    <mergeCell ref="B26:D26"/>
    <mergeCell ref="B27:D27"/>
  </mergeCells>
  <hyperlinks>
    <hyperlink ref="B11" location="应收利息!A1" display="应收利息"/>
    <hyperlink ref="B7" location="短期投资汇总!A1" display="交易性金融资产"/>
    <hyperlink ref="B8" location="应收票据!A1" display="应收票据"/>
    <hyperlink ref="B10" location="'应收股利（利润）'!A1" display="预付账款"/>
    <hyperlink ref="B15" location="存货汇总!A1" display="一年内到期的非流动资产"/>
    <hyperlink ref="B16" location="待摊费用!A1" display="其他流动资产"/>
    <hyperlink ref="B6" location="现金!A1" display="货币资金（现金"/>
    <hyperlink ref="C6" location="银行存款!A1" display="存款"/>
    <hyperlink ref="D6" location="其他货币资金!A1" display="他币）"/>
    <hyperlink ref="A1" location="索引目录!C6" display="返回索引页"/>
    <hyperlink ref="B1" location="分类汇总!B6" display="返回"/>
    <hyperlink ref="B7:D7" location="交易性金融资产汇总!B1" display="交易性金融资产"/>
    <hyperlink ref="B9:D9" location="应收账款!B1" display="应收账款"/>
    <hyperlink ref="B10:D10" location="预付账款!B1" display="预付账款"/>
    <hyperlink ref="B11:D11" location="应收利息!B1" display="应收利息"/>
    <hyperlink ref="B12:D12" location="'应收股利（利润）'!B1" display="应收股利（应收利润）"/>
    <hyperlink ref="B13:D13" location="其他应收款!B1" display="其他应收款"/>
    <hyperlink ref="B14:D14" location="存货汇总!B1" display="存货"/>
    <hyperlink ref="B15:D15" location="一年到期非流动资产!B1" display="一年内到期的非流动资产"/>
    <hyperlink ref="B16:D16" location="其他流动资产!B1" display="其他流动资产"/>
  </hyperlinks>
  <printOptions horizontalCentered="1"/>
  <pageMargins left="0.590551181102362" right="0.590551181102362" top="0.78740157480315" bottom="0.78740157480315" header="1.11" footer="0.590551181102362"/>
  <pageSetup paperSize="9" firstPageNumber="4294963191" orientation="landscape" useFirstPageNumber="1"/>
  <headerFooter alignWithMargins="0">
    <oddHeader>&amp;R&amp;"-,常规"&amp;9表3
共&amp;N页第&amp;P页</oddHeader>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workbookViewId="0">
      <selection activeCell="K16" sqref="K16"/>
    </sheetView>
  </sheetViews>
  <sheetFormatPr defaultColWidth="9" defaultRowHeight="15.75" customHeight="1"/>
  <cols>
    <col min="1" max="1" width="5" style="13" customWidth="1"/>
    <col min="2" max="2" width="23" style="13" customWidth="1"/>
    <col min="3" max="3" width="9" style="13"/>
    <col min="4" max="4" width="11" style="13" customWidth="1"/>
    <col min="5" max="5" width="15.25" style="13" customWidth="1"/>
    <col min="6" max="6" width="7" style="13" customWidth="1"/>
    <col min="7" max="8" width="14.5" style="13" hidden="1" customWidth="1" outlineLevel="1"/>
    <col min="9" max="9" width="14.5" style="13" customWidth="1" collapsed="1"/>
    <col min="10" max="10" width="14.5" style="13" customWidth="1"/>
    <col min="11" max="11" width="12.625" style="13" customWidth="1"/>
    <col min="12" max="16384" width="9" style="13"/>
  </cols>
  <sheetData>
    <row r="1" spans="1:12">
      <c r="A1" s="14" t="s">
        <v>284</v>
      </c>
      <c r="B1" s="15" t="s">
        <v>361</v>
      </c>
      <c r="C1" s="16"/>
      <c r="D1" s="16"/>
      <c r="E1" s="16"/>
      <c r="F1" s="16"/>
      <c r="G1" s="16"/>
      <c r="H1" s="16"/>
      <c r="I1" s="16"/>
      <c r="J1" s="16"/>
      <c r="K1" s="16"/>
      <c r="L1" s="16"/>
    </row>
    <row r="2" s="11" customFormat="1" ht="30" customHeight="1" spans="1:12">
      <c r="A2" s="17" t="s">
        <v>1090</v>
      </c>
      <c r="B2" s="18"/>
      <c r="C2" s="18"/>
      <c r="D2" s="18"/>
      <c r="E2" s="18"/>
      <c r="F2" s="18"/>
      <c r="G2" s="18"/>
      <c r="H2" s="18"/>
      <c r="I2" s="18"/>
      <c r="J2" s="18"/>
      <c r="K2" s="18"/>
      <c r="L2" s="18"/>
    </row>
    <row r="3" ht="14.1" customHeight="1" spans="1:12">
      <c r="A3" s="19" t="str">
        <f>CONCATENATE(封面!D9,封面!F9,封面!G9,封面!H9,封面!I9,封面!J9,封面!K9)</f>
        <v>评估基准日：2021年3月31日</v>
      </c>
      <c r="B3" s="19"/>
      <c r="C3" s="19"/>
      <c r="D3" s="19"/>
      <c r="E3" s="19"/>
      <c r="F3" s="19"/>
      <c r="G3" s="19"/>
      <c r="H3" s="19"/>
      <c r="I3" s="30"/>
      <c r="J3" s="30"/>
      <c r="K3" s="30"/>
      <c r="L3" s="30"/>
    </row>
    <row r="4" customHeight="1" spans="1:12">
      <c r="A4" s="20" t="str">
        <f>封面!D7&amp;封面!F7</f>
        <v>产权持有人：黑龙江省机场管理集团有限公司漠河机场分公司</v>
      </c>
      <c r="L4" s="31" t="s">
        <v>286</v>
      </c>
    </row>
    <row r="5" s="12" customFormat="1" customHeight="1" spans="1:12">
      <c r="A5" s="21" t="s">
        <v>351</v>
      </c>
      <c r="B5" s="21" t="s">
        <v>479</v>
      </c>
      <c r="C5" s="21" t="s">
        <v>489</v>
      </c>
      <c r="D5" s="21" t="s">
        <v>513</v>
      </c>
      <c r="E5" s="21" t="s">
        <v>514</v>
      </c>
      <c r="F5" s="21" t="s">
        <v>515</v>
      </c>
      <c r="G5" s="21" t="s">
        <v>364</v>
      </c>
      <c r="H5" s="21" t="s">
        <v>442</v>
      </c>
      <c r="I5" s="21" t="s">
        <v>366</v>
      </c>
      <c r="J5" s="21" t="s">
        <v>367</v>
      </c>
      <c r="K5" s="21" t="s">
        <v>387</v>
      </c>
      <c r="L5" s="21" t="s">
        <v>450</v>
      </c>
    </row>
    <row r="6" customHeight="1" spans="1:12">
      <c r="A6" s="23"/>
      <c r="B6" s="24"/>
      <c r="C6" s="25"/>
      <c r="D6" s="26"/>
      <c r="E6" s="23"/>
      <c r="F6" s="23"/>
      <c r="G6" s="26"/>
      <c r="H6" s="26"/>
      <c r="I6" s="26"/>
      <c r="J6" s="26"/>
      <c r="K6" s="26" t="str">
        <f t="shared" ref="K6:K25" si="0">IF(I6=0,"",(J6-I6)/I6*100)</f>
        <v/>
      </c>
      <c r="L6" s="32"/>
    </row>
    <row r="7" customHeight="1" spans="1:12">
      <c r="A7" s="23"/>
      <c r="B7" s="24"/>
      <c r="C7" s="25"/>
      <c r="D7" s="26"/>
      <c r="E7" s="23"/>
      <c r="F7" s="23"/>
      <c r="G7" s="26"/>
      <c r="H7" s="26"/>
      <c r="I7" s="26"/>
      <c r="J7" s="26"/>
      <c r="K7" s="26" t="str">
        <f t="shared" si="0"/>
        <v/>
      </c>
      <c r="L7" s="32"/>
    </row>
    <row r="8" customHeight="1" spans="1:12">
      <c r="A8" s="23"/>
      <c r="B8" s="24"/>
      <c r="C8" s="25"/>
      <c r="D8" s="26"/>
      <c r="E8" s="23"/>
      <c r="F8" s="23"/>
      <c r="G8" s="26"/>
      <c r="H8" s="26"/>
      <c r="I8" s="26"/>
      <c r="J8" s="26"/>
      <c r="K8" s="26" t="str">
        <f t="shared" si="0"/>
        <v/>
      </c>
      <c r="L8" s="32"/>
    </row>
    <row r="9" customHeight="1" spans="1:12">
      <c r="A9" s="23"/>
      <c r="B9" s="24"/>
      <c r="C9" s="25"/>
      <c r="D9" s="26"/>
      <c r="E9" s="23"/>
      <c r="F9" s="23"/>
      <c r="G9" s="26"/>
      <c r="H9" s="26"/>
      <c r="I9" s="26"/>
      <c r="J9" s="26"/>
      <c r="K9" s="26" t="str">
        <f t="shared" si="0"/>
        <v/>
      </c>
      <c r="L9" s="32"/>
    </row>
    <row r="10" customHeight="1" spans="1:12">
      <c r="A10" s="23"/>
      <c r="B10" s="24"/>
      <c r="C10" s="25"/>
      <c r="D10" s="26"/>
      <c r="E10" s="23"/>
      <c r="F10" s="23"/>
      <c r="G10" s="26"/>
      <c r="H10" s="26"/>
      <c r="I10" s="26"/>
      <c r="J10" s="26"/>
      <c r="K10" s="26" t="str">
        <f t="shared" si="0"/>
        <v/>
      </c>
      <c r="L10" s="32"/>
    </row>
    <row r="11" customHeight="1" spans="1:12">
      <c r="A11" s="23"/>
      <c r="B11" s="24"/>
      <c r="C11" s="25"/>
      <c r="D11" s="26"/>
      <c r="E11" s="23"/>
      <c r="F11" s="23"/>
      <c r="G11" s="26"/>
      <c r="H11" s="26"/>
      <c r="I11" s="26"/>
      <c r="J11" s="26"/>
      <c r="K11" s="26" t="str">
        <f t="shared" si="0"/>
        <v/>
      </c>
      <c r="L11" s="32"/>
    </row>
    <row r="12" customHeight="1" spans="1:12">
      <c r="A12" s="23"/>
      <c r="B12" s="24"/>
      <c r="C12" s="25"/>
      <c r="D12" s="26"/>
      <c r="E12" s="23"/>
      <c r="F12" s="23"/>
      <c r="G12" s="26"/>
      <c r="H12" s="26"/>
      <c r="I12" s="26"/>
      <c r="J12" s="26"/>
      <c r="K12" s="26" t="str">
        <f t="shared" si="0"/>
        <v/>
      </c>
      <c r="L12" s="32"/>
    </row>
    <row r="13" customHeight="1" spans="1:12">
      <c r="A13" s="23"/>
      <c r="B13" s="24"/>
      <c r="C13" s="25"/>
      <c r="D13" s="26"/>
      <c r="E13" s="23"/>
      <c r="F13" s="23"/>
      <c r="G13" s="26"/>
      <c r="H13" s="26"/>
      <c r="I13" s="26"/>
      <c r="J13" s="26"/>
      <c r="K13" s="26" t="str">
        <f t="shared" si="0"/>
        <v/>
      </c>
      <c r="L13" s="32"/>
    </row>
    <row r="14" customHeight="1" spans="1:12">
      <c r="A14" s="23"/>
      <c r="B14" s="24"/>
      <c r="C14" s="25"/>
      <c r="D14" s="26"/>
      <c r="E14" s="23"/>
      <c r="F14" s="23"/>
      <c r="G14" s="26"/>
      <c r="H14" s="26"/>
      <c r="I14" s="26"/>
      <c r="J14" s="26"/>
      <c r="K14" s="26" t="str">
        <f t="shared" si="0"/>
        <v/>
      </c>
      <c r="L14" s="32"/>
    </row>
    <row r="15" customHeight="1" spans="1:12">
      <c r="A15" s="23"/>
      <c r="B15" s="24"/>
      <c r="C15" s="25"/>
      <c r="D15" s="26"/>
      <c r="E15" s="23"/>
      <c r="F15" s="23"/>
      <c r="G15" s="26"/>
      <c r="H15" s="26"/>
      <c r="I15" s="26"/>
      <c r="J15" s="26"/>
      <c r="K15" s="26" t="str">
        <f t="shared" si="0"/>
        <v/>
      </c>
      <c r="L15" s="32"/>
    </row>
    <row r="16" customHeight="1" spans="1:12">
      <c r="A16" s="23"/>
      <c r="B16" s="24"/>
      <c r="C16" s="25"/>
      <c r="D16" s="26"/>
      <c r="E16" s="23"/>
      <c r="F16" s="23"/>
      <c r="G16" s="26"/>
      <c r="H16" s="26"/>
      <c r="I16" s="26"/>
      <c r="J16" s="26"/>
      <c r="K16" s="26" t="str">
        <f t="shared" si="0"/>
        <v/>
      </c>
      <c r="L16" s="32"/>
    </row>
    <row r="17" customHeight="1" spans="1:12">
      <c r="A17" s="23"/>
      <c r="B17" s="24"/>
      <c r="C17" s="25"/>
      <c r="D17" s="26"/>
      <c r="E17" s="23"/>
      <c r="F17" s="23"/>
      <c r="G17" s="26"/>
      <c r="H17" s="26"/>
      <c r="I17" s="26"/>
      <c r="J17" s="26"/>
      <c r="K17" s="26" t="str">
        <f t="shared" si="0"/>
        <v/>
      </c>
      <c r="L17" s="32"/>
    </row>
    <row r="18" customHeight="1" spans="1:12">
      <c r="A18" s="23"/>
      <c r="B18" s="24"/>
      <c r="C18" s="25"/>
      <c r="D18" s="26"/>
      <c r="E18" s="23"/>
      <c r="F18" s="23"/>
      <c r="G18" s="26"/>
      <c r="H18" s="26"/>
      <c r="I18" s="26"/>
      <c r="J18" s="26"/>
      <c r="K18" s="26" t="str">
        <f t="shared" si="0"/>
        <v/>
      </c>
      <c r="L18" s="32"/>
    </row>
    <row r="19" customHeight="1" spans="1:12">
      <c r="A19" s="23"/>
      <c r="B19" s="24"/>
      <c r="C19" s="25"/>
      <c r="D19" s="26"/>
      <c r="E19" s="23"/>
      <c r="F19" s="23"/>
      <c r="G19" s="26"/>
      <c r="H19" s="26"/>
      <c r="I19" s="26"/>
      <c r="J19" s="26"/>
      <c r="K19" s="26" t="str">
        <f t="shared" si="0"/>
        <v/>
      </c>
      <c r="L19" s="32"/>
    </row>
    <row r="20" customHeight="1" spans="1:12">
      <c r="A20" s="23"/>
      <c r="B20" s="24"/>
      <c r="C20" s="25"/>
      <c r="D20" s="26"/>
      <c r="E20" s="23"/>
      <c r="F20" s="23"/>
      <c r="G20" s="26"/>
      <c r="H20" s="26"/>
      <c r="I20" s="26"/>
      <c r="J20" s="26"/>
      <c r="K20" s="26" t="str">
        <f t="shared" si="0"/>
        <v/>
      </c>
      <c r="L20" s="32"/>
    </row>
    <row r="21" customHeight="1" spans="1:12">
      <c r="A21" s="23"/>
      <c r="B21" s="24"/>
      <c r="C21" s="25"/>
      <c r="D21" s="26"/>
      <c r="E21" s="23"/>
      <c r="F21" s="23"/>
      <c r="G21" s="26"/>
      <c r="H21" s="26"/>
      <c r="I21" s="26"/>
      <c r="J21" s="26"/>
      <c r="K21" s="26" t="str">
        <f t="shared" si="0"/>
        <v/>
      </c>
      <c r="L21" s="32"/>
    </row>
    <row r="22" customHeight="1" spans="1:12">
      <c r="A22" s="23"/>
      <c r="B22" s="24"/>
      <c r="C22" s="25"/>
      <c r="D22" s="26"/>
      <c r="E22" s="23"/>
      <c r="F22" s="23"/>
      <c r="G22" s="26"/>
      <c r="H22" s="26"/>
      <c r="I22" s="26"/>
      <c r="J22" s="26"/>
      <c r="K22" s="26" t="str">
        <f t="shared" si="0"/>
        <v/>
      </c>
      <c r="L22" s="32"/>
    </row>
    <row r="23" customHeight="1" spans="1:12">
      <c r="A23" s="23"/>
      <c r="B23" s="24"/>
      <c r="C23" s="25"/>
      <c r="D23" s="26"/>
      <c r="E23" s="23"/>
      <c r="F23" s="23"/>
      <c r="G23" s="26"/>
      <c r="H23" s="26"/>
      <c r="I23" s="26"/>
      <c r="J23" s="26"/>
      <c r="K23" s="26" t="str">
        <f t="shared" si="0"/>
        <v/>
      </c>
      <c r="L23" s="32"/>
    </row>
    <row r="24" customHeight="1" spans="1:12">
      <c r="A24" s="23"/>
      <c r="B24" s="24"/>
      <c r="C24" s="25"/>
      <c r="D24" s="26"/>
      <c r="E24" s="23"/>
      <c r="F24" s="23"/>
      <c r="G24" s="26"/>
      <c r="H24" s="26"/>
      <c r="I24" s="26"/>
      <c r="J24" s="26"/>
      <c r="K24" s="26" t="str">
        <f t="shared" si="0"/>
        <v/>
      </c>
      <c r="L24" s="32"/>
    </row>
    <row r="25" customHeight="1" spans="1:12">
      <c r="A25" s="23"/>
      <c r="B25" s="24"/>
      <c r="C25" s="25"/>
      <c r="D25" s="26"/>
      <c r="E25" s="23"/>
      <c r="F25" s="23"/>
      <c r="G25" s="26"/>
      <c r="H25" s="26"/>
      <c r="I25" s="26"/>
      <c r="J25" s="26"/>
      <c r="K25" s="26" t="str">
        <f t="shared" si="0"/>
        <v/>
      </c>
      <c r="L25" s="32"/>
    </row>
    <row r="26" customHeight="1" spans="1:12">
      <c r="A26" s="23"/>
      <c r="B26" s="24"/>
      <c r="C26" s="25"/>
      <c r="D26" s="26"/>
      <c r="E26" s="23"/>
      <c r="F26" s="23"/>
      <c r="G26" s="26"/>
      <c r="H26" s="26"/>
      <c r="I26" s="26"/>
      <c r="J26" s="26"/>
      <c r="K26" s="26"/>
      <c r="L26" s="32"/>
    </row>
    <row r="27" customHeight="1" spans="1:12">
      <c r="A27" s="27" t="s">
        <v>482</v>
      </c>
      <c r="B27" s="45"/>
      <c r="C27" s="32"/>
      <c r="D27" s="26">
        <f t="shared" ref="D27:J27" si="1">SUM(D6:D26)</f>
        <v>0</v>
      </c>
      <c r="E27" s="32"/>
      <c r="F27" s="32"/>
      <c r="G27" s="26">
        <f t="shared" si="1"/>
        <v>0</v>
      </c>
      <c r="H27" s="26"/>
      <c r="I27" s="26">
        <f t="shared" si="1"/>
        <v>0</v>
      </c>
      <c r="J27" s="26">
        <f t="shared" si="1"/>
        <v>0</v>
      </c>
      <c r="K27" s="26" t="str">
        <f>IF(I27=0,"",(J27-I27)/I27*100)</f>
        <v/>
      </c>
      <c r="L27" s="32"/>
    </row>
    <row r="28" customHeight="1" spans="1:9">
      <c r="A28" s="29" t="str">
        <f>封面!D11&amp;封面!G11</f>
        <v>填表人：魏延辉</v>
      </c>
      <c r="I28" s="20" t="str">
        <f>"评估人员："&amp;封面!G20</f>
        <v>评估人员：</v>
      </c>
    </row>
    <row r="29" customHeight="1" spans="1:1">
      <c r="A29" s="29" t="str">
        <f>CONCATENATE(封面!D13,封面!F13,封面!G13,封面!H13,封面!I13,封面!J13,封面!K13)</f>
        <v>填表日期：2021年3月31日</v>
      </c>
    </row>
  </sheetData>
  <mergeCells count="3">
    <mergeCell ref="A2:L2"/>
    <mergeCell ref="A3:L3"/>
    <mergeCell ref="A27:B27"/>
  </mergeCells>
  <hyperlinks>
    <hyperlink ref="A1" location="索引目录!I13" display="返回索引页"/>
    <hyperlink ref="B1" location="流动负债汇总!B13"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Roman,常规"5-8
&amp;"宋体,常规"共&amp;"Times New Roman,常规"&amp;N&amp;"宋体,常规"页第&amp;"Times New Roman,常规"&amp;P&amp;"宋体,常规"页</oddHeader>
  </headerFooter>
  <legacyDrawing r:id="rId2"/>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workbookViewId="0">
      <selection activeCell="A3" sqref="A3:I3"/>
    </sheetView>
  </sheetViews>
  <sheetFormatPr defaultColWidth="9" defaultRowHeight="15.75" customHeight="1"/>
  <cols>
    <col min="1" max="1" width="6" style="13" customWidth="1"/>
    <col min="2" max="2" width="26" style="13" customWidth="1"/>
    <col min="3" max="3" width="12.5" style="13" customWidth="1"/>
    <col min="4" max="4" width="16.875" style="13" customWidth="1"/>
    <col min="5" max="6" width="16.875" style="13" hidden="1" customWidth="1" outlineLevel="1"/>
    <col min="7" max="7" width="21.375" style="13" customWidth="1" collapsed="1"/>
    <col min="8" max="8" width="21.375" style="13" customWidth="1"/>
    <col min="9" max="9" width="16.75" style="13" customWidth="1"/>
    <col min="10" max="16384" width="9" style="13"/>
  </cols>
  <sheetData>
    <row r="1" spans="1:9">
      <c r="A1" s="14" t="s">
        <v>284</v>
      </c>
      <c r="B1" s="15" t="s">
        <v>361</v>
      </c>
      <c r="C1" s="16"/>
      <c r="D1" s="16"/>
      <c r="E1" s="16"/>
      <c r="F1" s="16"/>
      <c r="G1" s="16"/>
      <c r="H1" s="16"/>
      <c r="I1" s="16"/>
    </row>
    <row r="2" s="11" customFormat="1" ht="30" customHeight="1" spans="1:9">
      <c r="A2" s="17" t="s">
        <v>1091</v>
      </c>
      <c r="B2" s="18"/>
      <c r="C2" s="18"/>
      <c r="D2" s="18"/>
      <c r="E2" s="18"/>
      <c r="F2" s="18"/>
      <c r="G2" s="18"/>
      <c r="H2" s="18"/>
      <c r="I2" s="18"/>
    </row>
    <row r="3" ht="14.1" customHeight="1" spans="1:9">
      <c r="A3" s="19" t="str">
        <f>CONCATENATE(封面!D9,封面!F9,封面!G9,封面!H9,封面!I9,封面!J9,封面!K9)</f>
        <v>评估基准日：2021年3月31日</v>
      </c>
      <c r="B3" s="19"/>
      <c r="C3" s="19"/>
      <c r="D3" s="19"/>
      <c r="E3" s="19"/>
      <c r="F3" s="19"/>
      <c r="G3" s="19"/>
      <c r="H3" s="19"/>
      <c r="I3" s="30"/>
    </row>
    <row r="4" customHeight="1" spans="1:9">
      <c r="A4" s="20" t="str">
        <f>封面!D7&amp;封面!F7</f>
        <v>产权持有人：黑龙江省机场管理集团有限公司漠河机场分公司</v>
      </c>
      <c r="I4" s="31" t="s">
        <v>286</v>
      </c>
    </row>
    <row r="5" s="12" customFormat="1" customHeight="1" spans="1:9">
      <c r="A5" s="21" t="s">
        <v>351</v>
      </c>
      <c r="B5" s="21" t="s">
        <v>1092</v>
      </c>
      <c r="C5" s="21" t="s">
        <v>489</v>
      </c>
      <c r="D5" s="21" t="s">
        <v>1093</v>
      </c>
      <c r="E5" s="22" t="s">
        <v>364</v>
      </c>
      <c r="F5" s="22" t="s">
        <v>442</v>
      </c>
      <c r="G5" s="21" t="s">
        <v>366</v>
      </c>
      <c r="H5" s="21" t="s">
        <v>367</v>
      </c>
      <c r="I5" s="21" t="s">
        <v>450</v>
      </c>
    </row>
    <row r="6" customHeight="1" spans="1:9">
      <c r="A6" s="23"/>
      <c r="B6" s="24"/>
      <c r="C6" s="25"/>
      <c r="D6" s="23"/>
      <c r="E6" s="26"/>
      <c r="F6" s="26"/>
      <c r="G6" s="26"/>
      <c r="H6" s="26"/>
      <c r="I6" s="32"/>
    </row>
    <row r="7" customHeight="1" spans="1:9">
      <c r="A7" s="23"/>
      <c r="B7" s="24"/>
      <c r="C7" s="25"/>
      <c r="D7" s="23"/>
      <c r="E7" s="26"/>
      <c r="F7" s="26"/>
      <c r="G7" s="26"/>
      <c r="H7" s="26"/>
      <c r="I7" s="32"/>
    </row>
    <row r="8" customHeight="1" spans="1:9">
      <c r="A8" s="23"/>
      <c r="B8" s="24"/>
      <c r="C8" s="25"/>
      <c r="D8" s="23"/>
      <c r="E8" s="26"/>
      <c r="F8" s="26"/>
      <c r="G8" s="26"/>
      <c r="H8" s="26"/>
      <c r="I8" s="32"/>
    </row>
    <row r="9" customHeight="1" spans="1:9">
      <c r="A9" s="23"/>
      <c r="B9" s="24"/>
      <c r="C9" s="25"/>
      <c r="D9" s="23"/>
      <c r="E9" s="26"/>
      <c r="F9" s="26"/>
      <c r="G9" s="26"/>
      <c r="H9" s="26"/>
      <c r="I9" s="32"/>
    </row>
    <row r="10" customHeight="1" spans="1:9">
      <c r="A10" s="23"/>
      <c r="B10" s="24"/>
      <c r="C10" s="25"/>
      <c r="D10" s="23"/>
      <c r="E10" s="26"/>
      <c r="F10" s="26"/>
      <c r="G10" s="26"/>
      <c r="H10" s="26"/>
      <c r="I10" s="32"/>
    </row>
    <row r="11" customHeight="1" spans="1:9">
      <c r="A11" s="23"/>
      <c r="B11" s="24"/>
      <c r="C11" s="25"/>
      <c r="D11" s="23"/>
      <c r="E11" s="26"/>
      <c r="F11" s="26"/>
      <c r="G11" s="26"/>
      <c r="H11" s="26"/>
      <c r="I11" s="32"/>
    </row>
    <row r="12" customHeight="1" spans="1:9">
      <c r="A12" s="23"/>
      <c r="B12" s="24"/>
      <c r="C12" s="25"/>
      <c r="D12" s="23"/>
      <c r="E12" s="26"/>
      <c r="F12" s="26"/>
      <c r="G12" s="26"/>
      <c r="H12" s="26"/>
      <c r="I12" s="32"/>
    </row>
    <row r="13" customHeight="1" spans="1:9">
      <c r="A13" s="23"/>
      <c r="B13" s="24"/>
      <c r="C13" s="25"/>
      <c r="D13" s="23"/>
      <c r="E13" s="26"/>
      <c r="F13" s="26"/>
      <c r="G13" s="26"/>
      <c r="H13" s="26"/>
      <c r="I13" s="32"/>
    </row>
    <row r="14" customHeight="1" spans="1:9">
      <c r="A14" s="23"/>
      <c r="B14" s="24"/>
      <c r="C14" s="25"/>
      <c r="D14" s="23"/>
      <c r="E14" s="26"/>
      <c r="F14" s="26"/>
      <c r="G14" s="26"/>
      <c r="H14" s="26"/>
      <c r="I14" s="32"/>
    </row>
    <row r="15" customHeight="1" spans="1:9">
      <c r="A15" s="23"/>
      <c r="B15" s="24"/>
      <c r="C15" s="25"/>
      <c r="D15" s="23"/>
      <c r="E15" s="26"/>
      <c r="F15" s="26"/>
      <c r="G15" s="26"/>
      <c r="H15" s="26"/>
      <c r="I15" s="32"/>
    </row>
    <row r="16" customHeight="1" spans="1:9">
      <c r="A16" s="23"/>
      <c r="B16" s="24"/>
      <c r="C16" s="25"/>
      <c r="D16" s="23"/>
      <c r="E16" s="26"/>
      <c r="F16" s="26"/>
      <c r="G16" s="26"/>
      <c r="H16" s="26"/>
      <c r="I16" s="32"/>
    </row>
    <row r="17" customHeight="1" spans="1:9">
      <c r="A17" s="23"/>
      <c r="B17" s="24"/>
      <c r="C17" s="25"/>
      <c r="D17" s="23"/>
      <c r="E17" s="26"/>
      <c r="F17" s="26"/>
      <c r="G17" s="26"/>
      <c r="H17" s="26"/>
      <c r="I17" s="32"/>
    </row>
    <row r="18" customHeight="1" spans="1:9">
      <c r="A18" s="23"/>
      <c r="B18" s="24"/>
      <c r="C18" s="25"/>
      <c r="D18" s="23"/>
      <c r="E18" s="26"/>
      <c r="F18" s="26"/>
      <c r="G18" s="26"/>
      <c r="H18" s="26"/>
      <c r="I18" s="32"/>
    </row>
    <row r="19" customHeight="1" spans="1:9">
      <c r="A19" s="23"/>
      <c r="B19" s="24"/>
      <c r="C19" s="25"/>
      <c r="D19" s="23"/>
      <c r="E19" s="26"/>
      <c r="F19" s="26"/>
      <c r="G19" s="26"/>
      <c r="H19" s="26"/>
      <c r="I19" s="32"/>
    </row>
    <row r="20" customHeight="1" spans="1:9">
      <c r="A20" s="23"/>
      <c r="B20" s="24"/>
      <c r="C20" s="25"/>
      <c r="D20" s="23"/>
      <c r="E20" s="26"/>
      <c r="F20" s="26"/>
      <c r="G20" s="26"/>
      <c r="H20" s="26"/>
      <c r="I20" s="32"/>
    </row>
    <row r="21" customHeight="1" spans="1:9">
      <c r="A21" s="23"/>
      <c r="B21" s="24"/>
      <c r="C21" s="25"/>
      <c r="D21" s="23"/>
      <c r="E21" s="26"/>
      <c r="F21" s="26"/>
      <c r="G21" s="26"/>
      <c r="H21" s="26"/>
      <c r="I21" s="32"/>
    </row>
    <row r="22" customHeight="1" spans="1:9">
      <c r="A22" s="23"/>
      <c r="B22" s="24"/>
      <c r="C22" s="25"/>
      <c r="D22" s="23"/>
      <c r="E22" s="26"/>
      <c r="F22" s="26"/>
      <c r="G22" s="26"/>
      <c r="H22" s="26"/>
      <c r="I22" s="32"/>
    </row>
    <row r="23" customHeight="1" spans="1:9">
      <c r="A23" s="23"/>
      <c r="B23" s="24"/>
      <c r="C23" s="25"/>
      <c r="D23" s="23"/>
      <c r="E23" s="26"/>
      <c r="F23" s="26"/>
      <c r="G23" s="26"/>
      <c r="H23" s="26"/>
      <c r="I23" s="32"/>
    </row>
    <row r="24" customHeight="1" spans="1:9">
      <c r="A24" s="23"/>
      <c r="B24" s="24"/>
      <c r="C24" s="25"/>
      <c r="D24" s="23"/>
      <c r="E24" s="26"/>
      <c r="F24" s="26"/>
      <c r="G24" s="26"/>
      <c r="H24" s="26"/>
      <c r="I24" s="32"/>
    </row>
    <row r="25" customHeight="1" spans="1:9">
      <c r="A25" s="23"/>
      <c r="B25" s="24"/>
      <c r="C25" s="25"/>
      <c r="D25" s="23"/>
      <c r="E25" s="26"/>
      <c r="F25" s="26"/>
      <c r="G25" s="26"/>
      <c r="H25" s="26"/>
      <c r="I25" s="32"/>
    </row>
    <row r="26" customHeight="1" spans="1:9">
      <c r="A26" s="23"/>
      <c r="B26" s="24"/>
      <c r="C26" s="25"/>
      <c r="D26" s="23"/>
      <c r="E26" s="26"/>
      <c r="F26" s="26"/>
      <c r="G26" s="26"/>
      <c r="H26" s="26"/>
      <c r="I26" s="32"/>
    </row>
    <row r="27" customHeight="1" spans="1:9">
      <c r="A27" s="27" t="s">
        <v>1094</v>
      </c>
      <c r="B27" s="45"/>
      <c r="C27" s="25"/>
      <c r="D27" s="23"/>
      <c r="E27" s="26">
        <f>SUM(E6:E26)</f>
        <v>0</v>
      </c>
      <c r="F27" s="26"/>
      <c r="G27" s="26">
        <f>SUM(G6:G26)</f>
        <v>0</v>
      </c>
      <c r="H27" s="26">
        <f>SUM(H6:H26)</f>
        <v>0</v>
      </c>
      <c r="I27" s="32"/>
    </row>
    <row r="28" customHeight="1" spans="1:7">
      <c r="A28" s="29" t="str">
        <f>封面!D11&amp;封面!G11</f>
        <v>填表人：魏延辉</v>
      </c>
      <c r="G28" s="20" t="str">
        <f>"评估人员："&amp;封面!G38</f>
        <v>评估人员：</v>
      </c>
    </row>
    <row r="29" customHeight="1" spans="1:1">
      <c r="A29" s="29" t="str">
        <f>CONCATENATE(封面!D13,封面!F13,封面!G13,封面!H13,封面!I13,封面!J13,封面!K13)</f>
        <v>填表日期：2021年3月31日</v>
      </c>
    </row>
  </sheetData>
  <mergeCells count="3">
    <mergeCell ref="A2:I2"/>
    <mergeCell ref="A3:I3"/>
    <mergeCell ref="A27:B27"/>
  </mergeCells>
  <hyperlinks>
    <hyperlink ref="A1" location="索引目录!I14" display="返回索引页"/>
    <hyperlink ref="B1" location="流动负债汇总!B14" display="返回"/>
  </hyperlinks>
  <printOptions horizontalCentered="1"/>
  <pageMargins left="0.354166666666667" right="0.354166666666667" top="0.786805555555556" bottom="0.786805555555556" header="1.05972222222222" footer="0.511111111111111"/>
  <pageSetup paperSize="9" firstPageNumber="4294963191" fitToHeight="0" orientation="landscape" useFirstPageNumber="1"/>
  <headerFooter alignWithMargins="0">
    <oddHeader>&amp;R&amp;"宋体,常规"&amp;10表&amp;"Times New Roman,常规"5-9
&amp;"宋体,常规"共&amp;"Times New Roman,常规"&amp;N&amp;"宋体,常规"页第&amp;"Times New Roman,常规"&amp;P&amp;"宋体,常规"页</oddHeader>
  </headerFooter>
  <legacyDrawing r:id="rId2"/>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4"/>
  <sheetViews>
    <sheetView topLeftCell="A22" workbookViewId="0">
      <selection activeCell="I36" sqref="I36"/>
    </sheetView>
  </sheetViews>
  <sheetFormatPr defaultColWidth="9" defaultRowHeight="15.75" customHeight="1"/>
  <cols>
    <col min="1" max="1" width="5.625" style="30" customWidth="1"/>
    <col min="2" max="2" width="27.5" style="13" customWidth="1"/>
    <col min="3" max="3" width="14" style="12" customWidth="1"/>
    <col min="4" max="4" width="20.25" style="13" customWidth="1"/>
    <col min="5" max="6" width="16.5" style="13" hidden="1" customWidth="1" outlineLevel="1"/>
    <col min="7" max="7" width="20" style="13" customWidth="1" collapsed="1"/>
    <col min="8" max="8" width="20" style="13" customWidth="1"/>
    <col min="9" max="9" width="15.5" style="13" customWidth="1"/>
    <col min="10" max="16384" width="9" style="13"/>
  </cols>
  <sheetData>
    <row r="1" spans="1:9">
      <c r="A1" s="58" t="s">
        <v>284</v>
      </c>
      <c r="B1" s="15" t="s">
        <v>361</v>
      </c>
      <c r="C1" s="16"/>
      <c r="D1" s="16"/>
      <c r="E1" s="16"/>
      <c r="F1" s="16"/>
      <c r="G1" s="16"/>
      <c r="H1" s="16"/>
      <c r="I1" s="16"/>
    </row>
    <row r="2" s="11" customFormat="1" ht="30" customHeight="1" spans="1:9">
      <c r="A2" s="17" t="s">
        <v>1095</v>
      </c>
      <c r="B2" s="18"/>
      <c r="C2" s="18"/>
      <c r="D2" s="18"/>
      <c r="E2" s="18"/>
      <c r="F2" s="18"/>
      <c r="G2" s="18"/>
      <c r="H2" s="18"/>
      <c r="I2" s="18"/>
    </row>
    <row r="3" s="56" customFormat="1" ht="15.95" customHeight="1" spans="1:9">
      <c r="A3" s="57" t="str">
        <f>CONCATENATE(封面!D9,封面!F9,封面!G9,封面!H9,封面!I9,封面!J9,封面!K9)</f>
        <v>评估基准日：2021年3月31日</v>
      </c>
      <c r="B3" s="57"/>
      <c r="C3" s="57"/>
      <c r="D3" s="57"/>
      <c r="E3" s="57"/>
      <c r="F3" s="57"/>
      <c r="G3" s="57"/>
      <c r="H3" s="57"/>
      <c r="I3" s="57"/>
    </row>
    <row r="4" s="56" customFormat="1" ht="15.95" customHeight="1" spans="1:9">
      <c r="A4" s="59" t="str">
        <f>封面!D7&amp;封面!F7</f>
        <v>产权持有人：黑龙江省机场管理集团有限公司漠河机场分公司</v>
      </c>
      <c r="C4" s="57"/>
      <c r="I4" s="56" t="s">
        <v>286</v>
      </c>
    </row>
    <row r="5" s="57" customFormat="1" ht="15.95" customHeight="1" spans="1:9">
      <c r="A5" s="60" t="s">
        <v>351</v>
      </c>
      <c r="B5" s="61" t="s">
        <v>1073</v>
      </c>
      <c r="C5" s="61" t="s">
        <v>489</v>
      </c>
      <c r="D5" s="61" t="s">
        <v>488</v>
      </c>
      <c r="E5" s="61" t="s">
        <v>364</v>
      </c>
      <c r="F5" s="61" t="s">
        <v>442</v>
      </c>
      <c r="G5" s="61" t="s">
        <v>366</v>
      </c>
      <c r="H5" s="61" t="s">
        <v>367</v>
      </c>
      <c r="I5" s="61" t="s">
        <v>450</v>
      </c>
    </row>
    <row r="6" s="56" customFormat="1" ht="15.95" customHeight="1" spans="1:9">
      <c r="A6" s="60"/>
      <c r="B6" s="62"/>
      <c r="C6" s="61"/>
      <c r="D6" s="62"/>
      <c r="E6" s="62"/>
      <c r="F6" s="62"/>
      <c r="G6" s="63"/>
      <c r="H6" s="62"/>
      <c r="I6" s="62"/>
    </row>
    <row r="7" s="56" customFormat="1" ht="15.95" customHeight="1" spans="1:9">
      <c r="A7" s="60"/>
      <c r="B7" s="62"/>
      <c r="C7" s="61"/>
      <c r="D7" s="62"/>
      <c r="E7" s="62"/>
      <c r="F7" s="62"/>
      <c r="G7" s="62"/>
      <c r="H7" s="62"/>
      <c r="I7" s="62"/>
    </row>
    <row r="8" s="56" customFormat="1" ht="15.95" customHeight="1" spans="1:9">
      <c r="A8" s="60"/>
      <c r="B8" s="62"/>
      <c r="C8" s="61"/>
      <c r="D8" s="62"/>
      <c r="E8" s="62"/>
      <c r="F8" s="62"/>
      <c r="G8" s="62"/>
      <c r="H8" s="62"/>
      <c r="I8" s="62"/>
    </row>
    <row r="9" s="56" customFormat="1" ht="15.95" customHeight="1" spans="1:9">
      <c r="A9" s="60"/>
      <c r="B9" s="62"/>
      <c r="C9" s="61"/>
      <c r="D9" s="62"/>
      <c r="E9" s="62"/>
      <c r="F9" s="62"/>
      <c r="G9" s="62"/>
      <c r="H9" s="62"/>
      <c r="I9" s="62"/>
    </row>
    <row r="10" s="56" customFormat="1" ht="15.95" customHeight="1" spans="1:9">
      <c r="A10" s="60"/>
      <c r="B10" s="62"/>
      <c r="C10" s="61"/>
      <c r="D10" s="62"/>
      <c r="E10" s="62"/>
      <c r="F10" s="62"/>
      <c r="G10" s="62"/>
      <c r="H10" s="62"/>
      <c r="I10" s="62"/>
    </row>
    <row r="11" s="56" customFormat="1" ht="15.95" customHeight="1" spans="1:9">
      <c r="A11" s="60"/>
      <c r="B11" s="62"/>
      <c r="C11" s="61"/>
      <c r="D11" s="62"/>
      <c r="E11" s="62"/>
      <c r="F11" s="62"/>
      <c r="G11" s="62"/>
      <c r="H11" s="62"/>
      <c r="I11" s="62"/>
    </row>
    <row r="12" s="56" customFormat="1" ht="15.95" customHeight="1" spans="1:9">
      <c r="A12" s="60"/>
      <c r="B12" s="62"/>
      <c r="C12" s="61"/>
      <c r="D12" s="62"/>
      <c r="E12" s="62"/>
      <c r="F12" s="62"/>
      <c r="G12" s="62"/>
      <c r="H12" s="62"/>
      <c r="I12" s="62"/>
    </row>
    <row r="13" s="56" customFormat="1" ht="15.95" customHeight="1" spans="1:9">
      <c r="A13" s="60"/>
      <c r="B13" s="62"/>
      <c r="C13" s="61"/>
      <c r="D13" s="62"/>
      <c r="E13" s="62"/>
      <c r="F13" s="62"/>
      <c r="G13" s="62"/>
      <c r="H13" s="62"/>
      <c r="I13" s="62"/>
    </row>
    <row r="14" s="56" customFormat="1" ht="15.95" customHeight="1" spans="1:9">
      <c r="A14" s="60"/>
      <c r="B14" s="62"/>
      <c r="C14" s="61"/>
      <c r="D14" s="62"/>
      <c r="E14" s="62"/>
      <c r="F14" s="62"/>
      <c r="G14" s="62"/>
      <c r="H14" s="62"/>
      <c r="I14" s="62"/>
    </row>
    <row r="15" s="56" customFormat="1" ht="15.95" customHeight="1" spans="1:9">
      <c r="A15" s="60"/>
      <c r="B15" s="62"/>
      <c r="C15" s="61"/>
      <c r="D15" s="62"/>
      <c r="E15" s="62"/>
      <c r="F15" s="62"/>
      <c r="G15" s="62"/>
      <c r="H15" s="62"/>
      <c r="I15" s="62"/>
    </row>
    <row r="16" s="56" customFormat="1" ht="15.95" customHeight="1" spans="1:9">
      <c r="A16" s="60"/>
      <c r="B16" s="62"/>
      <c r="C16" s="61"/>
      <c r="D16" s="62"/>
      <c r="E16" s="62"/>
      <c r="F16" s="62"/>
      <c r="G16" s="62"/>
      <c r="H16" s="62"/>
      <c r="I16" s="62"/>
    </row>
    <row r="17" s="56" customFormat="1" ht="15.95" customHeight="1" spans="1:9">
      <c r="A17" s="60"/>
      <c r="B17" s="62"/>
      <c r="C17" s="61"/>
      <c r="D17" s="62"/>
      <c r="E17" s="62"/>
      <c r="F17" s="62"/>
      <c r="G17" s="62"/>
      <c r="H17" s="62"/>
      <c r="I17" s="62"/>
    </row>
    <row r="18" s="56" customFormat="1" ht="15.95" customHeight="1" spans="1:9">
      <c r="A18" s="60"/>
      <c r="B18" s="62"/>
      <c r="C18" s="61"/>
      <c r="D18" s="62"/>
      <c r="E18" s="62"/>
      <c r="F18" s="62"/>
      <c r="G18" s="62"/>
      <c r="H18" s="62"/>
      <c r="I18" s="62"/>
    </row>
    <row r="19" s="56" customFormat="1" ht="15.95" customHeight="1" spans="1:9">
      <c r="A19" s="60"/>
      <c r="B19" s="62"/>
      <c r="C19" s="61"/>
      <c r="D19" s="62"/>
      <c r="E19" s="62"/>
      <c r="F19" s="62"/>
      <c r="G19" s="62"/>
      <c r="H19" s="62"/>
      <c r="I19" s="62"/>
    </row>
    <row r="20" s="56" customFormat="1" ht="15.95" customHeight="1" spans="1:9">
      <c r="A20" s="60"/>
      <c r="B20" s="62"/>
      <c r="C20" s="61"/>
      <c r="D20" s="62"/>
      <c r="E20" s="62"/>
      <c r="F20" s="62"/>
      <c r="G20" s="62"/>
      <c r="H20" s="62"/>
      <c r="I20" s="62"/>
    </row>
    <row r="21" s="56" customFormat="1" ht="15.95" customHeight="1" spans="1:9">
      <c r="A21" s="60"/>
      <c r="B21" s="62"/>
      <c r="C21" s="61"/>
      <c r="D21" s="62"/>
      <c r="E21" s="62"/>
      <c r="F21" s="62"/>
      <c r="G21" s="62"/>
      <c r="H21" s="62"/>
      <c r="I21" s="62"/>
    </row>
    <row r="22" s="56" customFormat="1" ht="15.95" customHeight="1" spans="1:9">
      <c r="A22" s="60"/>
      <c r="B22" s="62"/>
      <c r="C22" s="61"/>
      <c r="D22" s="62"/>
      <c r="E22" s="62"/>
      <c r="F22" s="62"/>
      <c r="G22" s="62"/>
      <c r="H22" s="62"/>
      <c r="I22" s="62"/>
    </row>
    <row r="23" s="56" customFormat="1" ht="15.95" customHeight="1" spans="1:9">
      <c r="A23" s="60"/>
      <c r="B23" s="62"/>
      <c r="C23" s="61"/>
      <c r="D23" s="62"/>
      <c r="E23" s="62"/>
      <c r="F23" s="62"/>
      <c r="G23" s="62"/>
      <c r="H23" s="62"/>
      <c r="I23" s="62"/>
    </row>
    <row r="24" s="56" customFormat="1" ht="15.95" customHeight="1" spans="1:9">
      <c r="A24" s="60"/>
      <c r="B24" s="62"/>
      <c r="C24" s="61"/>
      <c r="D24" s="62"/>
      <c r="E24" s="62"/>
      <c r="F24" s="62"/>
      <c r="G24" s="62"/>
      <c r="H24" s="62"/>
      <c r="I24" s="62"/>
    </row>
    <row r="25" s="56" customFormat="1" ht="15.95" customHeight="1" spans="1:9">
      <c r="A25" s="60"/>
      <c r="B25" s="62"/>
      <c r="C25" s="61"/>
      <c r="D25" s="62"/>
      <c r="E25" s="62"/>
      <c r="F25" s="62"/>
      <c r="G25" s="62"/>
      <c r="H25" s="62"/>
      <c r="I25" s="62"/>
    </row>
    <row r="26" s="56" customFormat="1" ht="15.95" customHeight="1" spans="1:9">
      <c r="A26" s="60"/>
      <c r="B26" s="62"/>
      <c r="C26" s="61"/>
      <c r="D26" s="62"/>
      <c r="E26" s="62"/>
      <c r="F26" s="62"/>
      <c r="G26" s="62"/>
      <c r="H26" s="62"/>
      <c r="I26" s="62"/>
    </row>
    <row r="27" s="56" customFormat="1" ht="15.95" customHeight="1" spans="1:9">
      <c r="A27" s="64" t="s">
        <v>1074</v>
      </c>
      <c r="B27" s="65"/>
      <c r="C27" s="61"/>
      <c r="D27" s="62"/>
      <c r="E27" s="62">
        <f>SUM(E6:E26)</f>
        <v>0</v>
      </c>
      <c r="F27" s="62"/>
      <c r="G27" s="62">
        <f>SUM(G6:G26)</f>
        <v>0</v>
      </c>
      <c r="H27" s="62">
        <f>SUM(H6:H26)</f>
        <v>0</v>
      </c>
      <c r="I27" s="62"/>
    </row>
    <row r="28" s="56" customFormat="1" ht="15.95" customHeight="1" spans="1:7">
      <c r="A28" s="59" t="str">
        <f>封面!D11&amp;封面!G11</f>
        <v>填表人：魏延辉</v>
      </c>
      <c r="C28" s="57"/>
      <c r="G28" s="56" t="str">
        <f>"评估人员："&amp;封面!G38</f>
        <v>评估人员：</v>
      </c>
    </row>
    <row r="29" s="56" customFormat="1" ht="15.95" customHeight="1" spans="1:3">
      <c r="A29" s="59" t="str">
        <f>CONCATENATE(封面!D13,封面!F13,封面!G13,封面!H13,封面!I13,封面!J13,封面!K13)</f>
        <v>填表日期：2021年3月31日</v>
      </c>
      <c r="C29" s="57"/>
    </row>
    <row r="30" ht="25.5" customHeight="1"/>
    <row r="34" customHeight="1" spans="7:7">
      <c r="G34" s="66"/>
    </row>
  </sheetData>
  <mergeCells count="3">
    <mergeCell ref="A2:I2"/>
    <mergeCell ref="A3:I3"/>
    <mergeCell ref="A27:B27"/>
  </mergeCells>
  <hyperlinks>
    <hyperlink ref="A1" location="索引目录!I15" display="返回索引页"/>
    <hyperlink ref="B1" location="流动负债汇总!B15" display="返回"/>
  </hyperlinks>
  <printOptions horizontalCentered="1"/>
  <pageMargins left="0.590551181102362" right="0.590551181102362" top="0.78740157480315" bottom="0.78740157480315" header="1.11" footer="0.511811023622047"/>
  <pageSetup paperSize="9" firstPageNumber="4294963191" fitToHeight="0" orientation="landscape" useFirstPageNumber="1"/>
  <headerFooter alignWithMargins="0">
    <oddHeader>&amp;R&amp;"-,常规"&amp;9表5-10
共&amp;N页第&amp;P页</oddHeader>
  </headerFooter>
  <legacyDrawing r:id="rId2"/>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9"/>
  <sheetViews>
    <sheetView workbookViewId="0">
      <selection activeCell="A3" sqref="A3:J3"/>
    </sheetView>
  </sheetViews>
  <sheetFormatPr defaultColWidth="9" defaultRowHeight="15.75" customHeight="1"/>
  <cols>
    <col min="1" max="1" width="7" style="13" customWidth="1"/>
    <col min="2" max="2" width="25.5" style="13" customWidth="1"/>
    <col min="3" max="3" width="11.25" style="13" customWidth="1"/>
    <col min="4" max="4" width="11.625" style="13" customWidth="1"/>
    <col min="5" max="5" width="11.25" style="13" customWidth="1"/>
    <col min="6" max="7" width="15.125" style="13" hidden="1" customWidth="1" outlineLevel="1"/>
    <col min="8" max="8" width="20.125" style="13" customWidth="1" collapsed="1"/>
    <col min="9" max="9" width="20.125" style="13" customWidth="1"/>
    <col min="10" max="10" width="14.625" style="13" customWidth="1"/>
    <col min="11" max="16384" width="9" style="13"/>
  </cols>
  <sheetData>
    <row r="1" spans="1:10">
      <c r="A1" s="14" t="s">
        <v>284</v>
      </c>
      <c r="B1" s="15" t="s">
        <v>361</v>
      </c>
      <c r="C1" s="16"/>
      <c r="D1" s="16"/>
      <c r="E1" s="16"/>
      <c r="F1" s="16"/>
      <c r="G1" s="16"/>
      <c r="H1" s="16"/>
      <c r="I1" s="16"/>
      <c r="J1" s="16"/>
    </row>
    <row r="2" s="11" customFormat="1" ht="30" customHeight="1" spans="1:10">
      <c r="A2" s="17" t="s">
        <v>1096</v>
      </c>
      <c r="B2" s="18"/>
      <c r="C2" s="18"/>
      <c r="D2" s="18"/>
      <c r="E2" s="18"/>
      <c r="F2" s="18"/>
      <c r="G2" s="18"/>
      <c r="H2" s="18"/>
      <c r="I2" s="18"/>
      <c r="J2" s="18"/>
    </row>
    <row r="3" ht="14.1" customHeight="1" spans="1:10">
      <c r="A3" s="19" t="str">
        <f>CONCATENATE(封面!D9,封面!F9,封面!G9,封面!H9,封面!I9,封面!J9,封面!K9)</f>
        <v>评估基准日：2021年3月31日</v>
      </c>
      <c r="B3" s="19"/>
      <c r="C3" s="19"/>
      <c r="D3" s="19"/>
      <c r="E3" s="19"/>
      <c r="F3" s="19"/>
      <c r="G3" s="19"/>
      <c r="H3" s="19"/>
      <c r="I3" s="30"/>
      <c r="J3" s="30"/>
    </row>
    <row r="4" customHeight="1" spans="1:10">
      <c r="A4" s="20" t="str">
        <f>封面!D7&amp;封面!F7</f>
        <v>产权持有人：黑龙江省机场管理集团有限公司漠河机场分公司</v>
      </c>
      <c r="J4" s="31" t="s">
        <v>286</v>
      </c>
    </row>
    <row r="5" s="12" customFormat="1" customHeight="1" spans="1:10">
      <c r="A5" s="21" t="s">
        <v>351</v>
      </c>
      <c r="B5" s="21" t="s">
        <v>1097</v>
      </c>
      <c r="C5" s="21" t="s">
        <v>489</v>
      </c>
      <c r="D5" s="21" t="s">
        <v>612</v>
      </c>
      <c r="E5" s="21" t="s">
        <v>1098</v>
      </c>
      <c r="F5" s="22" t="s">
        <v>364</v>
      </c>
      <c r="G5" s="22" t="s">
        <v>442</v>
      </c>
      <c r="H5" s="21" t="s">
        <v>366</v>
      </c>
      <c r="I5" s="21" t="s">
        <v>367</v>
      </c>
      <c r="J5" s="21" t="s">
        <v>450</v>
      </c>
    </row>
    <row r="6" customHeight="1" spans="1:10">
      <c r="A6" s="23"/>
      <c r="B6" s="24"/>
      <c r="C6" s="25"/>
      <c r="D6" s="25"/>
      <c r="E6" s="23"/>
      <c r="F6" s="26"/>
      <c r="G6" s="26"/>
      <c r="H6" s="26"/>
      <c r="I6" s="26"/>
      <c r="J6" s="32"/>
    </row>
    <row r="7" customHeight="1" spans="1:10">
      <c r="A7" s="23"/>
      <c r="B7" s="24"/>
      <c r="C7" s="25"/>
      <c r="D7" s="25"/>
      <c r="E7" s="23"/>
      <c r="F7" s="26"/>
      <c r="G7" s="26"/>
      <c r="H7" s="26"/>
      <c r="I7" s="26"/>
      <c r="J7" s="32"/>
    </row>
    <row r="8" customHeight="1" spans="1:10">
      <c r="A8" s="23"/>
      <c r="B8" s="24"/>
      <c r="C8" s="25"/>
      <c r="D8" s="25"/>
      <c r="E8" s="23"/>
      <c r="F8" s="26"/>
      <c r="G8" s="26"/>
      <c r="H8" s="26"/>
      <c r="I8" s="26"/>
      <c r="J8" s="32"/>
    </row>
    <row r="9" customHeight="1" spans="1:10">
      <c r="A9" s="23"/>
      <c r="B9" s="24"/>
      <c r="C9" s="25"/>
      <c r="D9" s="25"/>
      <c r="E9" s="23"/>
      <c r="F9" s="26"/>
      <c r="G9" s="26"/>
      <c r="H9" s="26"/>
      <c r="I9" s="26"/>
      <c r="J9" s="32"/>
    </row>
    <row r="10" customHeight="1" spans="1:10">
      <c r="A10" s="23"/>
      <c r="B10" s="24"/>
      <c r="C10" s="25"/>
      <c r="D10" s="25"/>
      <c r="E10" s="23"/>
      <c r="F10" s="26"/>
      <c r="G10" s="26"/>
      <c r="H10" s="26"/>
      <c r="I10" s="26"/>
      <c r="J10" s="32"/>
    </row>
    <row r="11" customHeight="1" spans="1:10">
      <c r="A11" s="23"/>
      <c r="B11" s="24"/>
      <c r="C11" s="25"/>
      <c r="D11" s="25"/>
      <c r="E11" s="23"/>
      <c r="F11" s="26"/>
      <c r="G11" s="26"/>
      <c r="H11" s="26"/>
      <c r="I11" s="26"/>
      <c r="J11" s="32"/>
    </row>
    <row r="12" customHeight="1" spans="1:10">
      <c r="A12" s="23"/>
      <c r="B12" s="24"/>
      <c r="C12" s="25"/>
      <c r="D12" s="25"/>
      <c r="E12" s="23"/>
      <c r="F12" s="26"/>
      <c r="G12" s="26"/>
      <c r="H12" s="26"/>
      <c r="I12" s="26"/>
      <c r="J12" s="32"/>
    </row>
    <row r="13" customHeight="1" spans="1:10">
      <c r="A13" s="23"/>
      <c r="B13" s="24"/>
      <c r="C13" s="25"/>
      <c r="D13" s="25"/>
      <c r="E13" s="23"/>
      <c r="F13" s="26"/>
      <c r="G13" s="26"/>
      <c r="H13" s="26"/>
      <c r="I13" s="26"/>
      <c r="J13" s="32"/>
    </row>
    <row r="14" customHeight="1" spans="1:10">
      <c r="A14" s="23"/>
      <c r="B14" s="24"/>
      <c r="C14" s="25"/>
      <c r="D14" s="25"/>
      <c r="E14" s="23"/>
      <c r="F14" s="26"/>
      <c r="G14" s="26"/>
      <c r="H14" s="26"/>
      <c r="I14" s="26"/>
      <c r="J14" s="32"/>
    </row>
    <row r="15" customHeight="1" spans="1:10">
      <c r="A15" s="23"/>
      <c r="B15" s="24"/>
      <c r="C15" s="25"/>
      <c r="D15" s="25"/>
      <c r="E15" s="23"/>
      <c r="F15" s="26"/>
      <c r="G15" s="26"/>
      <c r="H15" s="26"/>
      <c r="I15" s="26"/>
      <c r="J15" s="32"/>
    </row>
    <row r="16" customHeight="1" spans="1:10">
      <c r="A16" s="23"/>
      <c r="B16" s="24"/>
      <c r="C16" s="25"/>
      <c r="D16" s="25"/>
      <c r="E16" s="23"/>
      <c r="F16" s="26"/>
      <c r="G16" s="26"/>
      <c r="H16" s="26"/>
      <c r="I16" s="26"/>
      <c r="J16" s="32"/>
    </row>
    <row r="17" customHeight="1" spans="1:10">
      <c r="A17" s="23"/>
      <c r="B17" s="24"/>
      <c r="C17" s="25"/>
      <c r="D17" s="25"/>
      <c r="E17" s="23"/>
      <c r="F17" s="26"/>
      <c r="G17" s="26"/>
      <c r="H17" s="26"/>
      <c r="I17" s="26"/>
      <c r="J17" s="32"/>
    </row>
    <row r="18" customHeight="1" spans="1:10">
      <c r="A18" s="23"/>
      <c r="B18" s="24"/>
      <c r="C18" s="25"/>
      <c r="D18" s="25"/>
      <c r="E18" s="23"/>
      <c r="F18" s="26"/>
      <c r="G18" s="26"/>
      <c r="H18" s="26"/>
      <c r="I18" s="26"/>
      <c r="J18" s="32"/>
    </row>
    <row r="19" customHeight="1" spans="1:10">
      <c r="A19" s="23"/>
      <c r="B19" s="24"/>
      <c r="C19" s="25"/>
      <c r="D19" s="25"/>
      <c r="E19" s="23"/>
      <c r="F19" s="26"/>
      <c r="G19" s="26"/>
      <c r="H19" s="26"/>
      <c r="I19" s="26"/>
      <c r="J19" s="32"/>
    </row>
    <row r="20" customHeight="1" spans="1:10">
      <c r="A20" s="23"/>
      <c r="B20" s="24"/>
      <c r="C20" s="25"/>
      <c r="D20" s="25"/>
      <c r="E20" s="23"/>
      <c r="F20" s="26"/>
      <c r="G20" s="26"/>
      <c r="H20" s="26"/>
      <c r="I20" s="26"/>
      <c r="J20" s="32"/>
    </row>
    <row r="21" customHeight="1" spans="1:10">
      <c r="A21" s="23"/>
      <c r="B21" s="24"/>
      <c r="C21" s="25"/>
      <c r="D21" s="25"/>
      <c r="E21" s="23"/>
      <c r="F21" s="26"/>
      <c r="G21" s="26"/>
      <c r="H21" s="26"/>
      <c r="I21" s="26"/>
      <c r="J21" s="32"/>
    </row>
    <row r="22" customHeight="1" spans="1:10">
      <c r="A22" s="23"/>
      <c r="B22" s="24"/>
      <c r="C22" s="25"/>
      <c r="D22" s="25"/>
      <c r="E22" s="23"/>
      <c r="F22" s="26"/>
      <c r="G22" s="26"/>
      <c r="H22" s="26"/>
      <c r="I22" s="26"/>
      <c r="J22" s="32"/>
    </row>
    <row r="23" customHeight="1" spans="1:10">
      <c r="A23" s="23"/>
      <c r="B23" s="24"/>
      <c r="C23" s="25"/>
      <c r="D23" s="25"/>
      <c r="E23" s="23"/>
      <c r="F23" s="26"/>
      <c r="G23" s="26"/>
      <c r="H23" s="26"/>
      <c r="I23" s="26"/>
      <c r="J23" s="32"/>
    </row>
    <row r="24" customHeight="1" spans="1:10">
      <c r="A24" s="23"/>
      <c r="B24" s="24"/>
      <c r="C24" s="25"/>
      <c r="D24" s="25"/>
      <c r="E24" s="23"/>
      <c r="F24" s="26"/>
      <c r="G24" s="26"/>
      <c r="H24" s="26"/>
      <c r="I24" s="26"/>
      <c r="J24" s="32"/>
    </row>
    <row r="25" customHeight="1" spans="1:10">
      <c r="A25" s="23"/>
      <c r="B25" s="24"/>
      <c r="C25" s="25"/>
      <c r="D25" s="25"/>
      <c r="E25" s="23"/>
      <c r="F25" s="26"/>
      <c r="G25" s="26"/>
      <c r="H25" s="26"/>
      <c r="I25" s="26"/>
      <c r="J25" s="32"/>
    </row>
    <row r="26" customHeight="1" spans="1:10">
      <c r="A26" s="23"/>
      <c r="B26" s="24"/>
      <c r="C26" s="25"/>
      <c r="D26" s="25"/>
      <c r="E26" s="23"/>
      <c r="F26" s="26"/>
      <c r="G26" s="26"/>
      <c r="H26" s="26"/>
      <c r="I26" s="26"/>
      <c r="J26" s="32"/>
    </row>
    <row r="27" customHeight="1" spans="1:10">
      <c r="A27" s="27" t="s">
        <v>1045</v>
      </c>
      <c r="B27" s="45"/>
      <c r="C27" s="25"/>
      <c r="D27" s="25"/>
      <c r="E27" s="32"/>
      <c r="F27" s="26">
        <f>SUM(F6:F26)</f>
        <v>0</v>
      </c>
      <c r="G27" s="26"/>
      <c r="H27" s="26">
        <f>SUM(H6:H26)</f>
        <v>0</v>
      </c>
      <c r="I27" s="26">
        <f>SUM(I6:I26)</f>
        <v>0</v>
      </c>
      <c r="J27" s="32"/>
    </row>
    <row r="28" customHeight="1" spans="1:8">
      <c r="A28" s="29" t="str">
        <f>封面!D11&amp;封面!G11</f>
        <v>填表人：魏延辉</v>
      </c>
      <c r="H28" s="20" t="str">
        <f>"评估人员："&amp;封面!G38</f>
        <v>评估人员：</v>
      </c>
    </row>
    <row r="29" customHeight="1" spans="1:1">
      <c r="A29" s="29" t="str">
        <f>CONCATENATE(封面!D13,封面!F13,封面!G13,封面!H13,封面!I13,封面!J13,封面!K13)</f>
        <v>填表日期：2021年3月31日</v>
      </c>
    </row>
  </sheetData>
  <mergeCells count="3">
    <mergeCell ref="A2:J2"/>
    <mergeCell ref="A3:J3"/>
    <mergeCell ref="A27:B27"/>
  </mergeCells>
  <hyperlinks>
    <hyperlink ref="A1" location="索引目录!I16" display="返回索引页"/>
    <hyperlink ref="B1" location="流动负债汇总!B16"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Roman,常规"5-11
&amp;"宋体,常规"共&amp;"Times New Roman,常规"&amp;N&amp;"宋体,常规"页第&amp;"Times New Roman,常规"&amp;P&amp;"宋体,常规"页</oddHeader>
  </headerFooter>
  <legacyDrawing r:id="rId2"/>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workbookViewId="0">
      <selection activeCell="A3" sqref="A3:I3"/>
    </sheetView>
  </sheetViews>
  <sheetFormatPr defaultColWidth="9" defaultRowHeight="15.75" customHeight="1"/>
  <cols>
    <col min="1" max="1" width="6" style="13" customWidth="1"/>
    <col min="2" max="2" width="25" style="13" customWidth="1"/>
    <col min="3" max="3" width="12.75" style="13" customWidth="1"/>
    <col min="4" max="4" width="21.5" style="13" customWidth="1"/>
    <col min="5" max="6" width="16.5" style="13" hidden="1" customWidth="1" outlineLevel="1"/>
    <col min="7" max="7" width="20" style="13" customWidth="1" collapsed="1"/>
    <col min="8" max="8" width="20" style="13" customWidth="1"/>
    <col min="9" max="9" width="15.5" style="13" customWidth="1"/>
    <col min="10" max="16384" width="9" style="13"/>
  </cols>
  <sheetData>
    <row r="1" spans="1:9">
      <c r="A1" s="14" t="s">
        <v>284</v>
      </c>
      <c r="B1" s="15" t="s">
        <v>361</v>
      </c>
      <c r="C1" s="16"/>
      <c r="D1" s="16"/>
      <c r="E1" s="16"/>
      <c r="F1" s="16"/>
      <c r="G1" s="16"/>
      <c r="H1" s="16"/>
      <c r="I1" s="16"/>
    </row>
    <row r="2" s="11" customFormat="1" ht="30" customHeight="1" spans="1:9">
      <c r="A2" s="17" t="s">
        <v>1099</v>
      </c>
      <c r="B2" s="18"/>
      <c r="C2" s="18"/>
      <c r="D2" s="18"/>
      <c r="E2" s="18"/>
      <c r="F2" s="18"/>
      <c r="G2" s="18"/>
      <c r="H2" s="18"/>
      <c r="I2" s="18"/>
    </row>
    <row r="3" ht="14.1" customHeight="1" spans="1:9">
      <c r="A3" s="19" t="str">
        <f>CONCATENATE(封面!D9,封面!F9,封面!G9,封面!H9,封面!I9,封面!J9,封面!K9)</f>
        <v>评估基准日：2021年3月31日</v>
      </c>
      <c r="B3" s="19"/>
      <c r="C3" s="19"/>
      <c r="D3" s="19"/>
      <c r="E3" s="19"/>
      <c r="F3" s="19"/>
      <c r="G3" s="19"/>
      <c r="H3" s="19"/>
      <c r="I3" s="30"/>
    </row>
    <row r="4" customHeight="1" spans="1:9">
      <c r="A4" s="20" t="str">
        <f>封面!D7&amp;封面!F7</f>
        <v>产权持有人：黑龙江省机场管理集团有限公司漠河机场分公司</v>
      </c>
      <c r="I4" s="31" t="s">
        <v>286</v>
      </c>
    </row>
    <row r="5" s="12" customFormat="1" customHeight="1" spans="1:9">
      <c r="A5" s="21" t="s">
        <v>351</v>
      </c>
      <c r="B5" s="21" t="s">
        <v>479</v>
      </c>
      <c r="C5" s="21" t="s">
        <v>489</v>
      </c>
      <c r="D5" s="21" t="s">
        <v>573</v>
      </c>
      <c r="E5" s="22" t="s">
        <v>364</v>
      </c>
      <c r="F5" s="22" t="s">
        <v>442</v>
      </c>
      <c r="G5" s="21" t="s">
        <v>366</v>
      </c>
      <c r="H5" s="21" t="s">
        <v>367</v>
      </c>
      <c r="I5" s="21" t="s">
        <v>450</v>
      </c>
    </row>
    <row r="6" customHeight="1" spans="1:9">
      <c r="A6" s="23"/>
      <c r="B6" s="24"/>
      <c r="C6" s="25"/>
      <c r="D6" s="23"/>
      <c r="E6" s="26"/>
      <c r="F6" s="26"/>
      <c r="G6" s="26"/>
      <c r="H6" s="26"/>
      <c r="I6" s="32"/>
    </row>
    <row r="7" customHeight="1" spans="1:9">
      <c r="A7" s="23"/>
      <c r="B7" s="24"/>
      <c r="C7" s="25"/>
      <c r="D7" s="23"/>
      <c r="E7" s="26"/>
      <c r="F7" s="26"/>
      <c r="G7" s="26"/>
      <c r="H7" s="26"/>
      <c r="I7" s="32"/>
    </row>
    <row r="8" customHeight="1" spans="1:9">
      <c r="A8" s="23"/>
      <c r="B8" s="24"/>
      <c r="C8" s="25"/>
      <c r="D8" s="23"/>
      <c r="E8" s="26"/>
      <c r="F8" s="26"/>
      <c r="G8" s="26"/>
      <c r="H8" s="26"/>
      <c r="I8" s="32"/>
    </row>
    <row r="9" customHeight="1" spans="1:9">
      <c r="A9" s="23"/>
      <c r="B9" s="24"/>
      <c r="C9" s="25"/>
      <c r="D9" s="23"/>
      <c r="E9" s="26"/>
      <c r="F9" s="26"/>
      <c r="G9" s="26"/>
      <c r="H9" s="26"/>
      <c r="I9" s="32"/>
    </row>
    <row r="10" customHeight="1" spans="1:9">
      <c r="A10" s="23"/>
      <c r="B10" s="24"/>
      <c r="C10" s="25"/>
      <c r="D10" s="23"/>
      <c r="E10" s="26"/>
      <c r="F10" s="26"/>
      <c r="G10" s="26"/>
      <c r="H10" s="26"/>
      <c r="I10" s="32"/>
    </row>
    <row r="11" customHeight="1" spans="1:9">
      <c r="A11" s="23"/>
      <c r="B11" s="24"/>
      <c r="C11" s="25"/>
      <c r="D11" s="23"/>
      <c r="E11" s="26"/>
      <c r="F11" s="26"/>
      <c r="G11" s="26"/>
      <c r="H11" s="26"/>
      <c r="I11" s="32"/>
    </row>
    <row r="12" customHeight="1" spans="1:9">
      <c r="A12" s="23"/>
      <c r="B12" s="24"/>
      <c r="C12" s="25"/>
      <c r="D12" s="23"/>
      <c r="E12" s="26"/>
      <c r="F12" s="26"/>
      <c r="G12" s="26"/>
      <c r="H12" s="26"/>
      <c r="I12" s="32"/>
    </row>
    <row r="13" customHeight="1" spans="1:9">
      <c r="A13" s="23"/>
      <c r="B13" s="24"/>
      <c r="C13" s="25"/>
      <c r="D13" s="23"/>
      <c r="E13" s="26"/>
      <c r="F13" s="26"/>
      <c r="G13" s="26"/>
      <c r="H13" s="26"/>
      <c r="I13" s="32"/>
    </row>
    <row r="14" customHeight="1" spans="1:9">
      <c r="A14" s="23"/>
      <c r="B14" s="24"/>
      <c r="C14" s="25"/>
      <c r="D14" s="23"/>
      <c r="E14" s="26"/>
      <c r="F14" s="26"/>
      <c r="G14" s="26"/>
      <c r="H14" s="26"/>
      <c r="I14" s="32"/>
    </row>
    <row r="15" customHeight="1" spans="1:9">
      <c r="A15" s="23"/>
      <c r="B15" s="24"/>
      <c r="C15" s="25"/>
      <c r="D15" s="23"/>
      <c r="E15" s="26"/>
      <c r="F15" s="26"/>
      <c r="G15" s="26"/>
      <c r="H15" s="26"/>
      <c r="I15" s="32"/>
    </row>
    <row r="16" customHeight="1" spans="1:9">
      <c r="A16" s="23"/>
      <c r="B16" s="24"/>
      <c r="C16" s="25"/>
      <c r="D16" s="23"/>
      <c r="E16" s="26"/>
      <c r="F16" s="26"/>
      <c r="G16" s="26"/>
      <c r="H16" s="26"/>
      <c r="I16" s="32"/>
    </row>
    <row r="17" customHeight="1" spans="1:9">
      <c r="A17" s="23"/>
      <c r="B17" s="24"/>
      <c r="C17" s="25"/>
      <c r="D17" s="23"/>
      <c r="E17" s="26"/>
      <c r="F17" s="26"/>
      <c r="G17" s="26"/>
      <c r="H17" s="26"/>
      <c r="I17" s="32"/>
    </row>
    <row r="18" customHeight="1" spans="1:9">
      <c r="A18" s="23"/>
      <c r="B18" s="24"/>
      <c r="C18" s="25"/>
      <c r="D18" s="23"/>
      <c r="E18" s="26"/>
      <c r="F18" s="26"/>
      <c r="G18" s="26"/>
      <c r="H18" s="26"/>
      <c r="I18" s="32"/>
    </row>
    <row r="19" customHeight="1" spans="1:9">
      <c r="A19" s="23"/>
      <c r="B19" s="24"/>
      <c r="C19" s="25"/>
      <c r="D19" s="23"/>
      <c r="E19" s="26"/>
      <c r="F19" s="26"/>
      <c r="G19" s="26"/>
      <c r="H19" s="26"/>
      <c r="I19" s="32"/>
    </row>
    <row r="20" customHeight="1" spans="1:9">
      <c r="A20" s="23"/>
      <c r="B20" s="24"/>
      <c r="C20" s="25"/>
      <c r="D20" s="23"/>
      <c r="E20" s="26"/>
      <c r="F20" s="26"/>
      <c r="G20" s="26"/>
      <c r="H20" s="26"/>
      <c r="I20" s="32"/>
    </row>
    <row r="21" customHeight="1" spans="1:9">
      <c r="A21" s="23"/>
      <c r="B21" s="24"/>
      <c r="C21" s="25"/>
      <c r="D21" s="23"/>
      <c r="E21" s="26"/>
      <c r="F21" s="26"/>
      <c r="G21" s="26"/>
      <c r="H21" s="26"/>
      <c r="I21" s="32"/>
    </row>
    <row r="22" customHeight="1" spans="1:9">
      <c r="A22" s="23"/>
      <c r="B22" s="24"/>
      <c r="C22" s="25"/>
      <c r="D22" s="23"/>
      <c r="E22" s="26"/>
      <c r="F22" s="26"/>
      <c r="G22" s="26"/>
      <c r="H22" s="26"/>
      <c r="I22" s="32"/>
    </row>
    <row r="23" customHeight="1" spans="1:9">
      <c r="A23" s="23"/>
      <c r="B23" s="24"/>
      <c r="C23" s="25"/>
      <c r="D23" s="23"/>
      <c r="E23" s="26"/>
      <c r="F23" s="26"/>
      <c r="G23" s="26"/>
      <c r="H23" s="26"/>
      <c r="I23" s="32"/>
    </row>
    <row r="24" customHeight="1" spans="1:9">
      <c r="A24" s="23"/>
      <c r="B24" s="24"/>
      <c r="C24" s="25"/>
      <c r="D24" s="23"/>
      <c r="E24" s="26"/>
      <c r="F24" s="26"/>
      <c r="G24" s="26"/>
      <c r="H24" s="26"/>
      <c r="I24" s="32"/>
    </row>
    <row r="25" customHeight="1" spans="1:9">
      <c r="A25" s="23"/>
      <c r="B25" s="24"/>
      <c r="C25" s="25"/>
      <c r="D25" s="23"/>
      <c r="E25" s="26"/>
      <c r="F25" s="26"/>
      <c r="G25" s="26"/>
      <c r="H25" s="26"/>
      <c r="I25" s="32"/>
    </row>
    <row r="26" customHeight="1" spans="1:9">
      <c r="A26" s="23"/>
      <c r="B26" s="24"/>
      <c r="C26" s="25"/>
      <c r="D26" s="23"/>
      <c r="E26" s="26"/>
      <c r="F26" s="26"/>
      <c r="G26" s="26"/>
      <c r="H26" s="26"/>
      <c r="I26" s="32"/>
    </row>
    <row r="27" customHeight="1" spans="1:9">
      <c r="A27" s="27" t="s">
        <v>1045</v>
      </c>
      <c r="B27" s="45"/>
      <c r="C27" s="25"/>
      <c r="D27" s="23"/>
      <c r="E27" s="26">
        <f>SUM(E6:E26)</f>
        <v>0</v>
      </c>
      <c r="F27" s="26"/>
      <c r="G27" s="26">
        <f>SUM(G6:G26)</f>
        <v>0</v>
      </c>
      <c r="H27" s="26">
        <f>SUM(H6:H26)</f>
        <v>0</v>
      </c>
      <c r="I27" s="32"/>
    </row>
    <row r="28" customHeight="1" spans="1:7">
      <c r="A28" s="29" t="str">
        <f>封面!D11&amp;封面!G11</f>
        <v>填表人：魏延辉</v>
      </c>
      <c r="G28" s="20" t="str">
        <f>"评估人员："&amp;封面!G38</f>
        <v>评估人员：</v>
      </c>
    </row>
    <row r="29" customHeight="1" spans="1:1">
      <c r="A29" s="29" t="str">
        <f>CONCATENATE(封面!D13,封面!F13,封面!G13,封面!H13,封面!I13,封面!J13,封面!K13)</f>
        <v>填表日期：2021年3月31日</v>
      </c>
    </row>
  </sheetData>
  <mergeCells count="3">
    <mergeCell ref="A2:I2"/>
    <mergeCell ref="A3:I3"/>
    <mergeCell ref="A27:B27"/>
  </mergeCells>
  <hyperlinks>
    <hyperlink ref="A1" location="索引目录!I17" display="返回索引页"/>
    <hyperlink ref="B1" location="流动负债汇总!B17"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Roman,常规"5-12
&amp;"宋体,常规"共&amp;"Times New Roman,常规"&amp;N&amp;"宋体,常规"页第&amp;"Times New Roman,常规"&amp;P&amp;"宋体,常规"页</oddHead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0"/>
    <pageSetUpPr fitToPage="1"/>
  </sheetPr>
  <dimension ref="A1:G30"/>
  <sheetViews>
    <sheetView zoomScale="85" zoomScaleNormal="85" workbookViewId="0">
      <selection activeCell="J23" sqref="J23"/>
    </sheetView>
  </sheetViews>
  <sheetFormatPr defaultColWidth="9" defaultRowHeight="15.75" customHeight="1" outlineLevelCol="6"/>
  <cols>
    <col min="1" max="1" width="8.125" style="13" customWidth="1"/>
    <col min="2" max="2" width="25.5" style="13" customWidth="1"/>
    <col min="3" max="3" width="19.125" style="13" hidden="1" customWidth="1" outlineLevel="1"/>
    <col min="4" max="4" width="25" style="13" customWidth="1" collapsed="1"/>
    <col min="5" max="6" width="25" style="13" customWidth="1"/>
    <col min="7" max="7" width="12.625" style="13" customWidth="1"/>
    <col min="8" max="16384" width="9" style="13"/>
  </cols>
  <sheetData>
    <row r="1" spans="1:7">
      <c r="A1" s="14" t="s">
        <v>284</v>
      </c>
      <c r="B1" s="15" t="s">
        <v>361</v>
      </c>
      <c r="C1" s="16"/>
      <c r="D1" s="16"/>
      <c r="E1" s="16"/>
      <c r="F1" s="16"/>
      <c r="G1" s="16"/>
    </row>
    <row r="2" s="11" customFormat="1" ht="30" customHeight="1" spans="1:7">
      <c r="A2" s="17" t="s">
        <v>1100</v>
      </c>
      <c r="B2" s="18"/>
      <c r="C2" s="18"/>
      <c r="D2" s="18"/>
      <c r="E2" s="18"/>
      <c r="F2" s="18"/>
      <c r="G2" s="18"/>
    </row>
    <row r="3" ht="14.1" customHeight="1" spans="1:7">
      <c r="A3" s="19" t="str">
        <f>CONCATENATE(封面!D9,封面!F9,封面!G9,封面!H9,封面!I9,封面!J9,封面!K9)</f>
        <v>评估基准日：2021年3月31日</v>
      </c>
      <c r="B3" s="19"/>
      <c r="C3" s="19"/>
      <c r="D3" s="19"/>
      <c r="E3" s="19"/>
      <c r="F3" s="19"/>
      <c r="G3" s="19"/>
    </row>
    <row r="4" customHeight="1" spans="1:7">
      <c r="A4" s="20" t="str">
        <f>封面!D7&amp;封面!F7</f>
        <v>产权持有人：黑龙江省机场管理集团有限公司漠河机场分公司</v>
      </c>
      <c r="G4" s="50" t="s">
        <v>286</v>
      </c>
    </row>
    <row r="5" s="49" customFormat="1" customHeight="1" spans="1:7">
      <c r="A5" s="51" t="s">
        <v>419</v>
      </c>
      <c r="B5" s="51" t="s">
        <v>363</v>
      </c>
      <c r="C5" s="51" t="s">
        <v>364</v>
      </c>
      <c r="D5" s="51" t="s">
        <v>366</v>
      </c>
      <c r="E5" s="51" t="s">
        <v>367</v>
      </c>
      <c r="F5" s="52" t="s">
        <v>368</v>
      </c>
      <c r="G5" s="51" t="s">
        <v>595</v>
      </c>
    </row>
    <row r="6" customHeight="1" spans="1:7">
      <c r="A6" s="51" t="s">
        <v>1101</v>
      </c>
      <c r="B6" s="53" t="s">
        <v>71</v>
      </c>
      <c r="C6" s="26">
        <f>长期借款!H27</f>
        <v>0</v>
      </c>
      <c r="D6" s="26">
        <f>长期借款!J27</f>
        <v>0</v>
      </c>
      <c r="E6" s="26">
        <f>长期借款!L27</f>
        <v>0</v>
      </c>
      <c r="F6" s="26">
        <f t="shared" ref="F6:F12" si="0">E6-D6</f>
        <v>0</v>
      </c>
      <c r="G6" s="54" t="str">
        <f t="shared" ref="G6:G12" si="1">IF(D6=0,"",F6/D6*100)</f>
        <v/>
      </c>
    </row>
    <row r="7" customHeight="1" spans="1:7">
      <c r="A7" s="51" t="s">
        <v>1102</v>
      </c>
      <c r="B7" s="53" t="s">
        <v>73</v>
      </c>
      <c r="C7" s="26">
        <f>应付债券!G27</f>
        <v>0</v>
      </c>
      <c r="D7" s="26">
        <f>应付债券!I27</f>
        <v>0</v>
      </c>
      <c r="E7" s="26">
        <f>应付债券!J27</f>
        <v>0</v>
      </c>
      <c r="F7" s="26">
        <f t="shared" si="0"/>
        <v>0</v>
      </c>
      <c r="G7" s="54" t="str">
        <f t="shared" si="1"/>
        <v/>
      </c>
    </row>
    <row r="8" customHeight="1" spans="1:7">
      <c r="A8" s="51" t="s">
        <v>1103</v>
      </c>
      <c r="B8" s="53" t="s">
        <v>75</v>
      </c>
      <c r="C8" s="26">
        <f>长期应付款!G27</f>
        <v>0</v>
      </c>
      <c r="D8" s="26">
        <f>长期应付款!K27</f>
        <v>0</v>
      </c>
      <c r="E8" s="26">
        <f>长期应付款!L27</f>
        <v>0</v>
      </c>
      <c r="F8" s="26">
        <f t="shared" si="0"/>
        <v>0</v>
      </c>
      <c r="G8" s="54" t="str">
        <f t="shared" si="1"/>
        <v/>
      </c>
    </row>
    <row r="9" customHeight="1" spans="1:7">
      <c r="A9" s="51" t="s">
        <v>1104</v>
      </c>
      <c r="B9" s="53" t="s">
        <v>77</v>
      </c>
      <c r="C9" s="26">
        <f>专项应付款!D27</f>
        <v>0</v>
      </c>
      <c r="D9" s="26">
        <f>专项应付款!F27</f>
        <v>0</v>
      </c>
      <c r="E9" s="26">
        <f>专项应付款!G27</f>
        <v>0</v>
      </c>
      <c r="F9" s="26">
        <f t="shared" si="0"/>
        <v>0</v>
      </c>
      <c r="G9" s="54" t="str">
        <f t="shared" si="1"/>
        <v/>
      </c>
    </row>
    <row r="10" customHeight="1" spans="1:7">
      <c r="A10" s="51" t="s">
        <v>1105</v>
      </c>
      <c r="B10" s="53" t="s">
        <v>79</v>
      </c>
      <c r="C10" s="26">
        <f>预计负债!E27</f>
        <v>0</v>
      </c>
      <c r="D10" s="26">
        <f>预计负债!G27</f>
        <v>0</v>
      </c>
      <c r="E10" s="26">
        <f>预计负债!H27</f>
        <v>0</v>
      </c>
      <c r="F10" s="26">
        <f t="shared" si="0"/>
        <v>0</v>
      </c>
      <c r="G10" s="54" t="str">
        <f t="shared" si="1"/>
        <v/>
      </c>
    </row>
    <row r="11" customHeight="1" spans="1:7">
      <c r="A11" s="51" t="s">
        <v>1106</v>
      </c>
      <c r="B11" s="53" t="s">
        <v>81</v>
      </c>
      <c r="C11" s="26">
        <f>递延所得税负债!D27</f>
        <v>0</v>
      </c>
      <c r="D11" s="26">
        <f>递延所得税负债!F27</f>
        <v>0</v>
      </c>
      <c r="E11" s="26">
        <f>递延所得税负债!G27</f>
        <v>0</v>
      </c>
      <c r="F11" s="26">
        <f t="shared" si="0"/>
        <v>0</v>
      </c>
      <c r="G11" s="54" t="str">
        <f t="shared" si="1"/>
        <v/>
      </c>
    </row>
    <row r="12" customHeight="1" spans="1:7">
      <c r="A12" s="51" t="s">
        <v>1107</v>
      </c>
      <c r="B12" s="53" t="s">
        <v>83</v>
      </c>
      <c r="C12" s="26">
        <f>其他非流动负债!E27</f>
        <v>0</v>
      </c>
      <c r="D12" s="26">
        <f>其他非流动负债!G27</f>
        <v>0</v>
      </c>
      <c r="E12" s="26">
        <f>其他非流动负债!H27</f>
        <v>0</v>
      </c>
      <c r="F12" s="26">
        <f t="shared" si="0"/>
        <v>0</v>
      </c>
      <c r="G12" s="54" t="str">
        <f t="shared" si="1"/>
        <v/>
      </c>
    </row>
    <row r="13" customHeight="1" spans="1:7">
      <c r="A13" s="23"/>
      <c r="B13" s="32"/>
      <c r="C13" s="26"/>
      <c r="D13" s="26"/>
      <c r="E13" s="26"/>
      <c r="F13" s="26"/>
      <c r="G13" s="54"/>
    </row>
    <row r="14" customHeight="1" spans="1:7">
      <c r="A14" s="23"/>
      <c r="B14" s="32"/>
      <c r="C14" s="26"/>
      <c r="D14" s="26"/>
      <c r="E14" s="26"/>
      <c r="F14" s="26"/>
      <c r="G14" s="54"/>
    </row>
    <row r="15" customHeight="1" spans="1:7">
      <c r="A15" s="23"/>
      <c r="B15" s="32"/>
      <c r="C15" s="26"/>
      <c r="D15" s="26"/>
      <c r="E15" s="26"/>
      <c r="F15" s="26"/>
      <c r="G15" s="54"/>
    </row>
    <row r="16" customHeight="1" spans="1:7">
      <c r="A16" s="23"/>
      <c r="B16" s="32"/>
      <c r="C16" s="26"/>
      <c r="D16" s="26"/>
      <c r="E16" s="26"/>
      <c r="F16" s="26"/>
      <c r="G16" s="54"/>
    </row>
    <row r="17" customHeight="1" spans="1:7">
      <c r="A17" s="23"/>
      <c r="B17" s="32"/>
      <c r="C17" s="26"/>
      <c r="D17" s="26"/>
      <c r="E17" s="26"/>
      <c r="F17" s="26"/>
      <c r="G17" s="54"/>
    </row>
    <row r="18" customHeight="1" spans="1:7">
      <c r="A18" s="23"/>
      <c r="B18" s="32"/>
      <c r="C18" s="26"/>
      <c r="D18" s="26"/>
      <c r="E18" s="26"/>
      <c r="F18" s="26"/>
      <c r="G18" s="54"/>
    </row>
    <row r="19" customHeight="1" spans="1:7">
      <c r="A19" s="23"/>
      <c r="B19" s="32"/>
      <c r="C19" s="26"/>
      <c r="D19" s="26"/>
      <c r="E19" s="26"/>
      <c r="F19" s="26"/>
      <c r="G19" s="54"/>
    </row>
    <row r="20" customHeight="1" spans="1:7">
      <c r="A20" s="23"/>
      <c r="B20" s="32"/>
      <c r="C20" s="26"/>
      <c r="D20" s="26"/>
      <c r="E20" s="26"/>
      <c r="F20" s="26"/>
      <c r="G20" s="54"/>
    </row>
    <row r="21" customHeight="1" spans="1:7">
      <c r="A21" s="23"/>
      <c r="B21" s="32"/>
      <c r="C21" s="26"/>
      <c r="D21" s="26"/>
      <c r="E21" s="26"/>
      <c r="F21" s="26"/>
      <c r="G21" s="54"/>
    </row>
    <row r="22" customHeight="1" spans="1:7">
      <c r="A22" s="23"/>
      <c r="B22" s="32"/>
      <c r="C22" s="26"/>
      <c r="D22" s="26"/>
      <c r="E22" s="26"/>
      <c r="F22" s="26"/>
      <c r="G22" s="54"/>
    </row>
    <row r="23" customHeight="1" spans="1:7">
      <c r="A23" s="23"/>
      <c r="B23" s="32"/>
      <c r="C23" s="26"/>
      <c r="D23" s="26"/>
      <c r="E23" s="26"/>
      <c r="F23" s="26"/>
      <c r="G23" s="54"/>
    </row>
    <row r="24" customHeight="1" spans="1:7">
      <c r="A24" s="23"/>
      <c r="B24" s="32"/>
      <c r="C24" s="26"/>
      <c r="D24" s="26"/>
      <c r="E24" s="26"/>
      <c r="F24" s="26"/>
      <c r="G24" s="54"/>
    </row>
    <row r="25" customHeight="1" spans="1:7">
      <c r="A25" s="23"/>
      <c r="B25" s="32"/>
      <c r="C25" s="26"/>
      <c r="D25" s="26"/>
      <c r="E25" s="26"/>
      <c r="F25" s="26"/>
      <c r="G25" s="54"/>
    </row>
    <row r="26" customHeight="1" spans="1:7">
      <c r="A26" s="51"/>
      <c r="B26" s="55"/>
      <c r="C26" s="26"/>
      <c r="D26" s="26"/>
      <c r="E26" s="26"/>
      <c r="F26" s="26"/>
      <c r="G26" s="54"/>
    </row>
    <row r="27" customHeight="1" spans="1:7">
      <c r="A27" s="51"/>
      <c r="B27" s="55"/>
      <c r="C27" s="26"/>
      <c r="D27" s="26"/>
      <c r="E27" s="26"/>
      <c r="F27" s="26"/>
      <c r="G27" s="54"/>
    </row>
    <row r="28" customHeight="1" spans="1:7">
      <c r="A28" s="51" t="s">
        <v>758</v>
      </c>
      <c r="B28" s="23" t="s">
        <v>1108</v>
      </c>
      <c r="C28" s="26">
        <f>SUM(C6:C27)</f>
        <v>0</v>
      </c>
      <c r="D28" s="26">
        <f>SUM(D6:D27)</f>
        <v>0</v>
      </c>
      <c r="E28" s="26">
        <f>SUM(E6:E27)</f>
        <v>0</v>
      </c>
      <c r="F28" s="26">
        <f>SUM(F6:F27)</f>
        <v>0</v>
      </c>
      <c r="G28" s="54" t="str">
        <f>IF(D28=0,"",F28/D28*100)</f>
        <v/>
      </c>
    </row>
    <row r="29" customHeight="1" spans="1:5">
      <c r="A29" s="29" t="str">
        <f>封面!D11&amp;封面!G11</f>
        <v>填表人：魏延辉</v>
      </c>
      <c r="E29" s="13" t="str">
        <f>"评估人员："&amp;封面!G38</f>
        <v>评估人员：</v>
      </c>
    </row>
    <row r="30" customHeight="1" spans="1:1">
      <c r="A30" s="29" t="str">
        <f>CONCATENATE(封面!D13,封面!F13,封面!G13,封面!H13,封面!I13,封面!J13,封面!K13)</f>
        <v>填表日期：2021年3月31日</v>
      </c>
    </row>
  </sheetData>
  <mergeCells count="2">
    <mergeCell ref="A2:G2"/>
    <mergeCell ref="A3:G3"/>
  </mergeCells>
  <hyperlinks>
    <hyperlink ref="A1" location="索引目录!G20" display="返回索引页"/>
    <hyperlink ref="B1" location="分类汇总!B53" display="返回"/>
    <hyperlink ref="B6" location="长期借款!B1" display="长期借款"/>
    <hyperlink ref="B7" location="应付债券!B1" display="应付债券"/>
    <hyperlink ref="B8" location="长期应付款!B1" display="长期应付款"/>
    <hyperlink ref="B9" location="专项应付款!B1" display="专项应付款"/>
    <hyperlink ref="B10" location="预计负债!B1" display="预计负债"/>
    <hyperlink ref="B11" location="递延所得税负债!B1" display="递延所得税负债"/>
    <hyperlink ref="B12" location="其他非流动负债!B1" display="其他非流动负债"/>
  </hyperlinks>
  <printOptions horizontalCentered="1"/>
  <pageMargins left="0.354166666666667" right="0.354166666666667" top="0.786805555555556" bottom="0.786805555555556" header="1.02986111111111" footer="0.511111111111111"/>
  <pageSetup paperSize="9" firstPageNumber="4294963191" fitToHeight="0" orientation="landscape" useFirstPageNumber="1"/>
  <headerFooter alignWithMargins="0">
    <oddHeader>&amp;R&amp;"宋体,常规"&amp;10表&amp;"Times New Roman,常规"6
&amp;"宋体,常规"共&amp;"Times New Roman,常规"&amp;N&amp;"宋体,常规"页第&amp;"Times New Roman,常规"&amp;P&amp;"宋体,常规"页</oddHead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9"/>
  <sheetViews>
    <sheetView workbookViewId="0">
      <selection activeCell="A3" sqref="A3:M3"/>
    </sheetView>
  </sheetViews>
  <sheetFormatPr defaultColWidth="9" defaultRowHeight="15.75" customHeight="1"/>
  <cols>
    <col min="1" max="1" width="5.5" style="13" customWidth="1"/>
    <col min="2" max="2" width="22.875" style="13" customWidth="1"/>
    <col min="3" max="4" width="8.75" style="13" customWidth="1"/>
    <col min="5" max="5" width="8.375" style="13" customWidth="1"/>
    <col min="6" max="6" width="6.125" style="13" customWidth="1"/>
    <col min="7" max="7" width="10" style="13" customWidth="1"/>
    <col min="8" max="9" width="13.125" style="13" hidden="1" customWidth="1" outlineLevel="1"/>
    <col min="10" max="10" width="14.375" style="13" customWidth="1" collapsed="1"/>
    <col min="11" max="11" width="11.875" style="13" customWidth="1"/>
    <col min="12" max="12" width="14.375" style="13" customWidth="1"/>
    <col min="13" max="13" width="10.625" style="13" customWidth="1"/>
    <col min="14" max="16384" width="9" style="13"/>
  </cols>
  <sheetData>
    <row r="1" spans="1:13">
      <c r="A1" s="14" t="s">
        <v>284</v>
      </c>
      <c r="B1" s="15" t="s">
        <v>361</v>
      </c>
      <c r="C1" s="16"/>
      <c r="D1" s="16"/>
      <c r="E1" s="16"/>
      <c r="F1" s="16"/>
      <c r="G1" s="16"/>
      <c r="H1" s="16"/>
      <c r="I1" s="16"/>
      <c r="J1" s="16"/>
      <c r="K1" s="16"/>
      <c r="L1" s="16"/>
      <c r="M1" s="16"/>
    </row>
    <row r="2" s="11" customFormat="1" ht="30" customHeight="1" spans="1:13">
      <c r="A2" s="17" t="s">
        <v>1109</v>
      </c>
      <c r="B2" s="18"/>
      <c r="C2" s="18"/>
      <c r="D2" s="18"/>
      <c r="E2" s="18"/>
      <c r="F2" s="18"/>
      <c r="G2" s="18"/>
      <c r="H2" s="18"/>
      <c r="I2" s="18"/>
      <c r="J2" s="18"/>
      <c r="K2" s="18"/>
      <c r="L2" s="18"/>
      <c r="M2" s="18"/>
    </row>
    <row r="3" ht="14.1" customHeight="1" spans="1:13">
      <c r="A3" s="19" t="str">
        <f>CONCATENATE(封面!D9,封面!F9,封面!G9,封面!H9,封面!I9,封面!J9,封面!K9)</f>
        <v>评估基准日：2021年3月31日</v>
      </c>
      <c r="B3" s="19"/>
      <c r="C3" s="19"/>
      <c r="D3" s="19"/>
      <c r="E3" s="19"/>
      <c r="F3" s="19"/>
      <c r="G3" s="19"/>
      <c r="H3" s="30"/>
      <c r="I3" s="30"/>
      <c r="J3" s="30"/>
      <c r="K3" s="30"/>
      <c r="L3" s="30"/>
      <c r="M3" s="30"/>
    </row>
    <row r="4" customHeight="1" spans="1:13">
      <c r="A4" s="20" t="str">
        <f>封面!D7&amp;封面!F7</f>
        <v>产权持有人：黑龙江省机场管理集团有限公司漠河机场分公司</v>
      </c>
      <c r="M4" s="31" t="s">
        <v>286</v>
      </c>
    </row>
    <row r="5" s="12" customFormat="1" customHeight="1" spans="1:13">
      <c r="A5" s="21" t="s">
        <v>351</v>
      </c>
      <c r="B5" s="21" t="s">
        <v>1062</v>
      </c>
      <c r="C5" s="21" t="s">
        <v>489</v>
      </c>
      <c r="D5" s="21" t="s">
        <v>612</v>
      </c>
      <c r="E5" s="21" t="s">
        <v>1063</v>
      </c>
      <c r="F5" s="21" t="s">
        <v>439</v>
      </c>
      <c r="G5" s="21" t="s">
        <v>1064</v>
      </c>
      <c r="H5" s="22" t="s">
        <v>364</v>
      </c>
      <c r="I5" s="22" t="s">
        <v>442</v>
      </c>
      <c r="J5" s="21" t="s">
        <v>366</v>
      </c>
      <c r="K5" s="21" t="s">
        <v>1065</v>
      </c>
      <c r="L5" s="21" t="s">
        <v>367</v>
      </c>
      <c r="M5" s="21" t="s">
        <v>450</v>
      </c>
    </row>
    <row r="6" customHeight="1" spans="1:13">
      <c r="A6" s="23"/>
      <c r="B6" s="24"/>
      <c r="C6" s="25"/>
      <c r="D6" s="25"/>
      <c r="E6" s="25"/>
      <c r="F6" s="23"/>
      <c r="G6" s="26"/>
      <c r="H6" s="26"/>
      <c r="I6" s="26"/>
      <c r="J6" s="26"/>
      <c r="K6" s="48"/>
      <c r="L6" s="26"/>
      <c r="M6" s="32"/>
    </row>
    <row r="7" customHeight="1" spans="1:13">
      <c r="A7" s="23"/>
      <c r="B7" s="24"/>
      <c r="C7" s="25"/>
      <c r="D7" s="25"/>
      <c r="E7" s="23"/>
      <c r="F7" s="23"/>
      <c r="G7" s="26"/>
      <c r="H7" s="26"/>
      <c r="I7" s="26"/>
      <c r="J7" s="26"/>
      <c r="K7" s="48"/>
      <c r="L7" s="26"/>
      <c r="M7" s="32"/>
    </row>
    <row r="8" customHeight="1" spans="1:13">
      <c r="A8" s="23"/>
      <c r="B8" s="24"/>
      <c r="C8" s="25"/>
      <c r="D8" s="25"/>
      <c r="E8" s="23"/>
      <c r="F8" s="23"/>
      <c r="G8" s="26"/>
      <c r="H8" s="26"/>
      <c r="I8" s="26"/>
      <c r="J8" s="26"/>
      <c r="K8" s="48"/>
      <c r="L8" s="26"/>
      <c r="M8" s="32"/>
    </row>
    <row r="9" customHeight="1" spans="1:13">
      <c r="A9" s="23"/>
      <c r="B9" s="24"/>
      <c r="C9" s="25"/>
      <c r="D9" s="25"/>
      <c r="E9" s="23"/>
      <c r="F9" s="23"/>
      <c r="G9" s="26"/>
      <c r="H9" s="26"/>
      <c r="I9" s="26"/>
      <c r="J9" s="26"/>
      <c r="K9" s="48"/>
      <c r="L9" s="26"/>
      <c r="M9" s="32"/>
    </row>
    <row r="10" customHeight="1" spans="1:13">
      <c r="A10" s="23"/>
      <c r="B10" s="24"/>
      <c r="C10" s="25"/>
      <c r="D10" s="25"/>
      <c r="E10" s="23"/>
      <c r="F10" s="23"/>
      <c r="G10" s="26"/>
      <c r="H10" s="26"/>
      <c r="I10" s="26"/>
      <c r="J10" s="26"/>
      <c r="K10" s="48"/>
      <c r="L10" s="26"/>
      <c r="M10" s="32"/>
    </row>
    <row r="11" customHeight="1" spans="1:13">
      <c r="A11" s="23"/>
      <c r="B11" s="24"/>
      <c r="C11" s="25"/>
      <c r="D11" s="25"/>
      <c r="E11" s="23"/>
      <c r="F11" s="23"/>
      <c r="G11" s="26"/>
      <c r="H11" s="26"/>
      <c r="I11" s="26"/>
      <c r="J11" s="26"/>
      <c r="K11" s="48"/>
      <c r="L11" s="26"/>
      <c r="M11" s="32"/>
    </row>
    <row r="12" customHeight="1" spans="1:13">
      <c r="A12" s="23"/>
      <c r="B12" s="24"/>
      <c r="C12" s="25"/>
      <c r="D12" s="25"/>
      <c r="E12" s="23"/>
      <c r="F12" s="23"/>
      <c r="G12" s="26"/>
      <c r="H12" s="26"/>
      <c r="I12" s="26"/>
      <c r="J12" s="26"/>
      <c r="K12" s="48"/>
      <c r="L12" s="26"/>
      <c r="M12" s="32"/>
    </row>
    <row r="13" customHeight="1" spans="1:13">
      <c r="A13" s="23"/>
      <c r="B13" s="24"/>
      <c r="C13" s="25"/>
      <c r="D13" s="25"/>
      <c r="E13" s="23"/>
      <c r="F13" s="23"/>
      <c r="G13" s="26"/>
      <c r="H13" s="26"/>
      <c r="I13" s="26"/>
      <c r="J13" s="26"/>
      <c r="K13" s="48"/>
      <c r="L13" s="26"/>
      <c r="M13" s="32"/>
    </row>
    <row r="14" customHeight="1" spans="1:13">
      <c r="A14" s="23"/>
      <c r="B14" s="24"/>
      <c r="C14" s="25"/>
      <c r="D14" s="25"/>
      <c r="E14" s="23"/>
      <c r="F14" s="23"/>
      <c r="G14" s="26"/>
      <c r="H14" s="26"/>
      <c r="I14" s="26"/>
      <c r="J14" s="26"/>
      <c r="K14" s="48"/>
      <c r="L14" s="26"/>
      <c r="M14" s="32"/>
    </row>
    <row r="15" customHeight="1" spans="1:13">
      <c r="A15" s="23"/>
      <c r="B15" s="24"/>
      <c r="C15" s="25"/>
      <c r="D15" s="25"/>
      <c r="E15" s="23"/>
      <c r="F15" s="23"/>
      <c r="G15" s="26"/>
      <c r="H15" s="26"/>
      <c r="I15" s="26"/>
      <c r="J15" s="26"/>
      <c r="K15" s="48"/>
      <c r="L15" s="26"/>
      <c r="M15" s="32"/>
    </row>
    <row r="16" customHeight="1" spans="1:13">
      <c r="A16" s="23"/>
      <c r="B16" s="24"/>
      <c r="C16" s="25"/>
      <c r="D16" s="25"/>
      <c r="E16" s="23"/>
      <c r="F16" s="23"/>
      <c r="G16" s="26"/>
      <c r="H16" s="26"/>
      <c r="I16" s="26"/>
      <c r="J16" s="26"/>
      <c r="K16" s="48"/>
      <c r="L16" s="26"/>
      <c r="M16" s="32"/>
    </row>
    <row r="17" customHeight="1" spans="1:13">
      <c r="A17" s="23"/>
      <c r="B17" s="24"/>
      <c r="C17" s="25"/>
      <c r="D17" s="25"/>
      <c r="E17" s="23"/>
      <c r="F17" s="23"/>
      <c r="G17" s="26"/>
      <c r="H17" s="26"/>
      <c r="I17" s="26"/>
      <c r="J17" s="26"/>
      <c r="K17" s="48"/>
      <c r="L17" s="26"/>
      <c r="M17" s="32"/>
    </row>
    <row r="18" customHeight="1" spans="1:13">
      <c r="A18" s="23"/>
      <c r="B18" s="24"/>
      <c r="C18" s="25"/>
      <c r="D18" s="25"/>
      <c r="E18" s="23"/>
      <c r="F18" s="23"/>
      <c r="G18" s="26"/>
      <c r="H18" s="26"/>
      <c r="I18" s="26"/>
      <c r="J18" s="26"/>
      <c r="K18" s="48"/>
      <c r="L18" s="26"/>
      <c r="M18" s="32"/>
    </row>
    <row r="19" customHeight="1" spans="1:13">
      <c r="A19" s="23"/>
      <c r="B19" s="24"/>
      <c r="C19" s="25"/>
      <c r="D19" s="25"/>
      <c r="E19" s="23"/>
      <c r="F19" s="23"/>
      <c r="G19" s="26"/>
      <c r="H19" s="26"/>
      <c r="I19" s="26"/>
      <c r="J19" s="26"/>
      <c r="K19" s="48"/>
      <c r="L19" s="26"/>
      <c r="M19" s="32"/>
    </row>
    <row r="20" customHeight="1" spans="1:13">
      <c r="A20" s="23"/>
      <c r="B20" s="24"/>
      <c r="C20" s="25"/>
      <c r="D20" s="25"/>
      <c r="E20" s="23"/>
      <c r="F20" s="23"/>
      <c r="G20" s="26"/>
      <c r="H20" s="26"/>
      <c r="I20" s="26"/>
      <c r="J20" s="26"/>
      <c r="K20" s="48"/>
      <c r="L20" s="26"/>
      <c r="M20" s="32"/>
    </row>
    <row r="21" customHeight="1" spans="1:13">
      <c r="A21" s="23"/>
      <c r="B21" s="24"/>
      <c r="C21" s="25"/>
      <c r="D21" s="25"/>
      <c r="E21" s="23"/>
      <c r="F21" s="23"/>
      <c r="G21" s="26"/>
      <c r="H21" s="26"/>
      <c r="I21" s="26"/>
      <c r="J21" s="26"/>
      <c r="K21" s="48"/>
      <c r="L21" s="26"/>
      <c r="M21" s="32"/>
    </row>
    <row r="22" customHeight="1" spans="1:13">
      <c r="A22" s="23"/>
      <c r="B22" s="24"/>
      <c r="C22" s="25"/>
      <c r="D22" s="25"/>
      <c r="E22" s="23"/>
      <c r="F22" s="23"/>
      <c r="G22" s="26"/>
      <c r="H22" s="26"/>
      <c r="I22" s="26"/>
      <c r="J22" s="26"/>
      <c r="K22" s="48"/>
      <c r="L22" s="26"/>
      <c r="M22" s="32"/>
    </row>
    <row r="23" customHeight="1" spans="1:13">
      <c r="A23" s="23"/>
      <c r="B23" s="24"/>
      <c r="C23" s="25"/>
      <c r="D23" s="25"/>
      <c r="E23" s="23"/>
      <c r="F23" s="23"/>
      <c r="G23" s="26"/>
      <c r="H23" s="26"/>
      <c r="I23" s="26"/>
      <c r="J23" s="26"/>
      <c r="K23" s="48"/>
      <c r="L23" s="26"/>
      <c r="M23" s="32"/>
    </row>
    <row r="24" customHeight="1" spans="1:13">
      <c r="A24" s="23"/>
      <c r="B24" s="24"/>
      <c r="C24" s="25"/>
      <c r="D24" s="25"/>
      <c r="E24" s="23"/>
      <c r="F24" s="23"/>
      <c r="G24" s="26"/>
      <c r="H24" s="26"/>
      <c r="I24" s="26"/>
      <c r="J24" s="26"/>
      <c r="K24" s="48"/>
      <c r="L24" s="26"/>
      <c r="M24" s="32"/>
    </row>
    <row r="25" customHeight="1" spans="1:13">
      <c r="A25" s="23"/>
      <c r="B25" s="24"/>
      <c r="C25" s="25"/>
      <c r="D25" s="25"/>
      <c r="E25" s="23"/>
      <c r="F25" s="23"/>
      <c r="G25" s="26"/>
      <c r="H25" s="26"/>
      <c r="I25" s="26"/>
      <c r="J25" s="26"/>
      <c r="K25" s="48"/>
      <c r="L25" s="26"/>
      <c r="M25" s="32"/>
    </row>
    <row r="26" customHeight="1" spans="1:13">
      <c r="A26" s="23"/>
      <c r="B26" s="24"/>
      <c r="C26" s="25"/>
      <c r="D26" s="25"/>
      <c r="E26" s="23"/>
      <c r="F26" s="23"/>
      <c r="G26" s="26"/>
      <c r="H26" s="26"/>
      <c r="I26" s="26"/>
      <c r="J26" s="26"/>
      <c r="K26" s="48"/>
      <c r="L26" s="26"/>
      <c r="M26" s="32"/>
    </row>
    <row r="27" customHeight="1" spans="1:13">
      <c r="A27" s="27" t="s">
        <v>1045</v>
      </c>
      <c r="B27" s="45"/>
      <c r="C27" s="25"/>
      <c r="D27" s="25"/>
      <c r="E27" s="23"/>
      <c r="F27" s="23"/>
      <c r="G27" s="26"/>
      <c r="H27" s="26">
        <f>SUM(H6:H26)</f>
        <v>0</v>
      </c>
      <c r="I27" s="26"/>
      <c r="J27" s="26">
        <f>SUM(J6:J26)</f>
        <v>0</v>
      </c>
      <c r="K27" s="48"/>
      <c r="L27" s="26">
        <f>SUM(L6:L26)</f>
        <v>0</v>
      </c>
      <c r="M27" s="32"/>
    </row>
    <row r="28" customHeight="1" spans="1:10">
      <c r="A28" s="29" t="str">
        <f>封面!D11&amp;封面!G11</f>
        <v>填表人：魏延辉</v>
      </c>
      <c r="J28" s="13" t="str">
        <f>"评估人员："&amp;封面!G38</f>
        <v>评估人员：</v>
      </c>
    </row>
    <row r="29" customHeight="1" spans="1:1">
      <c r="A29" s="29" t="str">
        <f>CONCATENATE(封面!D13,封面!F13,封面!G13,封面!H13,封面!I13,封面!J13,封面!K13)</f>
        <v>填表日期：2021年3月31日</v>
      </c>
    </row>
  </sheetData>
  <mergeCells count="3">
    <mergeCell ref="A2:M2"/>
    <mergeCell ref="A3:M3"/>
    <mergeCell ref="A27:B27"/>
  </mergeCells>
  <hyperlinks>
    <hyperlink ref="A1" location="索引目录!I20" display="返回索引页"/>
    <hyperlink ref="B1" location="'非流动负债汇总 '!B6"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Roman,常规"6-1
&amp;"宋体,常规"共&amp;"Times New Roman,常规"&amp;N&amp;"宋体,常规"页第&amp;"Times New Roman,常规"&amp;P&amp;"宋体,常规"页</oddHeader>
  </headerFooter>
  <legacyDrawing r:id="rId2"/>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29"/>
  <sheetViews>
    <sheetView showGridLines="0" workbookViewId="0">
      <selection activeCell="A3" sqref="A3:K3"/>
    </sheetView>
  </sheetViews>
  <sheetFormatPr defaultColWidth="8.75" defaultRowHeight="12.75"/>
  <cols>
    <col min="1" max="1" width="4.5" style="13" customWidth="1"/>
    <col min="2" max="2" width="23.125" style="13" customWidth="1"/>
    <col min="3" max="3" width="9.375" style="13" customWidth="1"/>
    <col min="4" max="5" width="11.625" style="13" customWidth="1"/>
    <col min="6" max="6" width="11.25" style="13" customWidth="1"/>
    <col min="7" max="8" width="17.25" style="13" hidden="1" customWidth="1" outlineLevel="1"/>
    <col min="9" max="9" width="17.25" style="13" customWidth="1" collapsed="1"/>
    <col min="10" max="10" width="17.25" style="13" customWidth="1"/>
    <col min="11" max="11" width="15.375" style="13" customWidth="1"/>
    <col min="12" max="16384" width="8.75" style="13"/>
  </cols>
  <sheetData>
    <row r="1" ht="14.25" spans="1:11">
      <c r="A1" s="14" t="s">
        <v>284</v>
      </c>
      <c r="B1" s="15" t="s">
        <v>361</v>
      </c>
      <c r="C1" s="16"/>
      <c r="D1" s="16"/>
      <c r="E1" s="16"/>
      <c r="F1" s="16"/>
      <c r="G1" s="16"/>
      <c r="H1" s="16"/>
      <c r="I1" s="16"/>
      <c r="J1" s="16"/>
      <c r="K1" s="16"/>
    </row>
    <row r="2" s="11" customFormat="1" ht="21" customHeight="1" spans="1:11">
      <c r="A2" s="44" t="s">
        <v>1110</v>
      </c>
      <c r="B2" s="34"/>
      <c r="C2" s="34"/>
      <c r="D2" s="34"/>
      <c r="E2" s="34"/>
      <c r="F2" s="34"/>
      <c r="G2" s="34"/>
      <c r="H2" s="34"/>
      <c r="I2" s="34"/>
      <c r="J2" s="34"/>
      <c r="K2" s="34"/>
    </row>
    <row r="3" ht="14.1" customHeight="1" spans="1:11">
      <c r="A3" s="19" t="str">
        <f>CONCATENATE(封面!D9,封面!F9,封面!G9,封面!H9,封面!I9,封面!J9,封面!K9)</f>
        <v>评估基准日：2021年3月31日</v>
      </c>
      <c r="B3" s="19"/>
      <c r="C3" s="19"/>
      <c r="D3" s="19"/>
      <c r="E3" s="19"/>
      <c r="F3" s="19"/>
      <c r="G3" s="19"/>
      <c r="H3" s="19"/>
      <c r="I3" s="19"/>
      <c r="J3" s="30"/>
      <c r="K3" s="30"/>
    </row>
    <row r="4" ht="15.75" customHeight="1" spans="1:11">
      <c r="A4" s="20" t="str">
        <f>封面!D7&amp;封面!F7</f>
        <v>产权持有人：黑龙江省机场管理集团有限公司漠河机场分公司</v>
      </c>
      <c r="K4" s="31" t="s">
        <v>286</v>
      </c>
    </row>
    <row r="5" ht="15.75" customHeight="1" spans="1:11">
      <c r="A5" s="21" t="s">
        <v>351</v>
      </c>
      <c r="B5" s="21" t="s">
        <v>1111</v>
      </c>
      <c r="C5" s="21" t="s">
        <v>611</v>
      </c>
      <c r="D5" s="21" t="s">
        <v>489</v>
      </c>
      <c r="E5" s="21" t="s">
        <v>612</v>
      </c>
      <c r="F5" s="21" t="s">
        <v>1112</v>
      </c>
      <c r="G5" s="22" t="s">
        <v>364</v>
      </c>
      <c r="H5" s="22" t="s">
        <v>442</v>
      </c>
      <c r="I5" s="21" t="s">
        <v>366</v>
      </c>
      <c r="J5" s="21" t="s">
        <v>367</v>
      </c>
      <c r="K5" s="23" t="s">
        <v>1113</v>
      </c>
    </row>
    <row r="6" ht="15.75" customHeight="1" spans="1:11">
      <c r="A6" s="23"/>
      <c r="B6" s="24"/>
      <c r="C6" s="23"/>
      <c r="D6" s="23"/>
      <c r="E6" s="23"/>
      <c r="F6" s="23"/>
      <c r="G6" s="26"/>
      <c r="H6" s="26"/>
      <c r="I6" s="26"/>
      <c r="J6" s="26"/>
      <c r="K6" s="32"/>
    </row>
    <row r="7" ht="15.75" customHeight="1" spans="1:11">
      <c r="A7" s="23"/>
      <c r="B7" s="24"/>
      <c r="C7" s="23"/>
      <c r="D7" s="23"/>
      <c r="E7" s="23"/>
      <c r="F7" s="23"/>
      <c r="G7" s="26"/>
      <c r="H7" s="26"/>
      <c r="I7" s="26"/>
      <c r="J7" s="26"/>
      <c r="K7" s="32"/>
    </row>
    <row r="8" ht="15.75" customHeight="1" spans="1:11">
      <c r="A8" s="23"/>
      <c r="B8" s="24"/>
      <c r="C8" s="23"/>
      <c r="D8" s="23"/>
      <c r="E8" s="23"/>
      <c r="F8" s="23"/>
      <c r="G8" s="26"/>
      <c r="H8" s="26"/>
      <c r="I8" s="26"/>
      <c r="J8" s="26"/>
      <c r="K8" s="32"/>
    </row>
    <row r="9" ht="15.75" customHeight="1" spans="1:11">
      <c r="A9" s="23"/>
      <c r="B9" s="24"/>
      <c r="C9" s="23"/>
      <c r="D9" s="23"/>
      <c r="E9" s="23"/>
      <c r="F9" s="23"/>
      <c r="G9" s="26"/>
      <c r="H9" s="26"/>
      <c r="I9" s="26"/>
      <c r="J9" s="26"/>
      <c r="K9" s="32"/>
    </row>
    <row r="10" ht="15.75" customHeight="1" spans="1:11">
      <c r="A10" s="23"/>
      <c r="B10" s="24"/>
      <c r="C10" s="23"/>
      <c r="D10" s="23"/>
      <c r="E10" s="23"/>
      <c r="F10" s="23"/>
      <c r="G10" s="26"/>
      <c r="H10" s="26"/>
      <c r="I10" s="26"/>
      <c r="J10" s="26"/>
      <c r="K10" s="32"/>
    </row>
    <row r="11" ht="15.75" customHeight="1" spans="1:11">
      <c r="A11" s="23"/>
      <c r="B11" s="24"/>
      <c r="C11" s="23"/>
      <c r="D11" s="23"/>
      <c r="E11" s="23"/>
      <c r="F11" s="23"/>
      <c r="G11" s="26"/>
      <c r="H11" s="26"/>
      <c r="I11" s="26"/>
      <c r="J11" s="26"/>
      <c r="K11" s="32"/>
    </row>
    <row r="12" ht="15.75" customHeight="1" spans="1:11">
      <c r="A12" s="23"/>
      <c r="B12" s="24"/>
      <c r="C12" s="23"/>
      <c r="D12" s="23"/>
      <c r="E12" s="23"/>
      <c r="F12" s="23"/>
      <c r="G12" s="26"/>
      <c r="H12" s="26"/>
      <c r="I12" s="26"/>
      <c r="J12" s="26"/>
      <c r="K12" s="32"/>
    </row>
    <row r="13" ht="15.75" customHeight="1" spans="1:11">
      <c r="A13" s="23"/>
      <c r="B13" s="24"/>
      <c r="C13" s="23"/>
      <c r="D13" s="23"/>
      <c r="E13" s="23"/>
      <c r="F13" s="23"/>
      <c r="G13" s="26"/>
      <c r="H13" s="26"/>
      <c r="I13" s="26"/>
      <c r="J13" s="26"/>
      <c r="K13" s="32"/>
    </row>
    <row r="14" ht="15.75" customHeight="1" spans="1:11">
      <c r="A14" s="23"/>
      <c r="B14" s="24"/>
      <c r="C14" s="23"/>
      <c r="D14" s="23"/>
      <c r="E14" s="23"/>
      <c r="F14" s="23"/>
      <c r="G14" s="26"/>
      <c r="H14" s="26"/>
      <c r="I14" s="26"/>
      <c r="J14" s="26"/>
      <c r="K14" s="32"/>
    </row>
    <row r="15" ht="15.75" customHeight="1" spans="1:11">
      <c r="A15" s="23"/>
      <c r="B15" s="24"/>
      <c r="C15" s="23"/>
      <c r="D15" s="23"/>
      <c r="E15" s="23"/>
      <c r="F15" s="23"/>
      <c r="G15" s="26"/>
      <c r="H15" s="26"/>
      <c r="I15" s="26"/>
      <c r="J15" s="26"/>
      <c r="K15" s="32"/>
    </row>
    <row r="16" ht="15.75" customHeight="1" spans="1:11">
      <c r="A16" s="23"/>
      <c r="B16" s="24"/>
      <c r="C16" s="23"/>
      <c r="D16" s="23"/>
      <c r="E16" s="23"/>
      <c r="F16" s="23"/>
      <c r="G16" s="26"/>
      <c r="H16" s="26"/>
      <c r="I16" s="26"/>
      <c r="J16" s="26"/>
      <c r="K16" s="32"/>
    </row>
    <row r="17" ht="15.75" customHeight="1" spans="1:11">
      <c r="A17" s="23"/>
      <c r="B17" s="24"/>
      <c r="C17" s="23"/>
      <c r="D17" s="23"/>
      <c r="E17" s="23"/>
      <c r="F17" s="23"/>
      <c r="G17" s="26"/>
      <c r="H17" s="26"/>
      <c r="I17" s="26"/>
      <c r="J17" s="26"/>
      <c r="K17" s="32"/>
    </row>
    <row r="18" ht="15.75" customHeight="1" spans="1:11">
      <c r="A18" s="23"/>
      <c r="B18" s="24"/>
      <c r="C18" s="23"/>
      <c r="D18" s="23"/>
      <c r="E18" s="23"/>
      <c r="F18" s="23"/>
      <c r="G18" s="26"/>
      <c r="H18" s="26"/>
      <c r="I18" s="26"/>
      <c r="J18" s="26"/>
      <c r="K18" s="32"/>
    </row>
    <row r="19" ht="15.75" customHeight="1" spans="1:11">
      <c r="A19" s="23"/>
      <c r="B19" s="24"/>
      <c r="C19" s="23"/>
      <c r="D19" s="23"/>
      <c r="E19" s="23"/>
      <c r="F19" s="23"/>
      <c r="G19" s="26"/>
      <c r="H19" s="26"/>
      <c r="I19" s="26"/>
      <c r="J19" s="26"/>
      <c r="K19" s="32"/>
    </row>
    <row r="20" ht="15.75" customHeight="1" spans="1:11">
      <c r="A20" s="23"/>
      <c r="B20" s="24"/>
      <c r="C20" s="23"/>
      <c r="D20" s="23"/>
      <c r="E20" s="23"/>
      <c r="F20" s="23"/>
      <c r="G20" s="26"/>
      <c r="H20" s="26"/>
      <c r="I20" s="26"/>
      <c r="J20" s="26"/>
      <c r="K20" s="32"/>
    </row>
    <row r="21" ht="15.75" customHeight="1" spans="1:11">
      <c r="A21" s="23"/>
      <c r="B21" s="24"/>
      <c r="C21" s="23"/>
      <c r="D21" s="23"/>
      <c r="E21" s="23"/>
      <c r="F21" s="23"/>
      <c r="G21" s="26"/>
      <c r="H21" s="26"/>
      <c r="I21" s="26"/>
      <c r="J21" s="26"/>
      <c r="K21" s="32"/>
    </row>
    <row r="22" ht="15.75" customHeight="1" spans="1:11">
      <c r="A22" s="23"/>
      <c r="B22" s="24"/>
      <c r="C22" s="23"/>
      <c r="D22" s="23"/>
      <c r="E22" s="23"/>
      <c r="F22" s="23"/>
      <c r="G22" s="26"/>
      <c r="H22" s="26"/>
      <c r="I22" s="26"/>
      <c r="J22" s="26"/>
      <c r="K22" s="32"/>
    </row>
    <row r="23" ht="15.75" customHeight="1" spans="1:11">
      <c r="A23" s="23"/>
      <c r="B23" s="24"/>
      <c r="C23" s="23"/>
      <c r="D23" s="23"/>
      <c r="E23" s="23"/>
      <c r="F23" s="23"/>
      <c r="G23" s="26"/>
      <c r="H23" s="26"/>
      <c r="I23" s="26"/>
      <c r="J23" s="26"/>
      <c r="K23" s="32"/>
    </row>
    <row r="24" ht="15.75" customHeight="1" spans="1:11">
      <c r="A24" s="23"/>
      <c r="B24" s="24"/>
      <c r="C24" s="23"/>
      <c r="D24" s="23"/>
      <c r="E24" s="23"/>
      <c r="F24" s="23"/>
      <c r="G24" s="26"/>
      <c r="H24" s="26"/>
      <c r="I24" s="26"/>
      <c r="J24" s="26"/>
      <c r="K24" s="32"/>
    </row>
    <row r="25" ht="15.75" customHeight="1" spans="1:11">
      <c r="A25" s="23"/>
      <c r="B25" s="24"/>
      <c r="C25" s="23"/>
      <c r="D25" s="23"/>
      <c r="E25" s="23"/>
      <c r="F25" s="23"/>
      <c r="G25" s="26"/>
      <c r="H25" s="26"/>
      <c r="I25" s="26"/>
      <c r="J25" s="26"/>
      <c r="K25" s="32"/>
    </row>
    <row r="26" ht="15.75" customHeight="1" spans="1:11">
      <c r="A26" s="23"/>
      <c r="B26" s="24"/>
      <c r="C26" s="23"/>
      <c r="D26" s="23"/>
      <c r="E26" s="23"/>
      <c r="F26" s="23"/>
      <c r="G26" s="26"/>
      <c r="H26" s="26"/>
      <c r="I26" s="26"/>
      <c r="J26" s="26"/>
      <c r="K26" s="32"/>
    </row>
    <row r="27" ht="15.75" customHeight="1" spans="1:21">
      <c r="A27" s="27" t="s">
        <v>1045</v>
      </c>
      <c r="B27" s="45"/>
      <c r="C27" s="23"/>
      <c r="D27" s="23"/>
      <c r="E27" s="23"/>
      <c r="F27" s="23"/>
      <c r="G27" s="26">
        <f>SUM(G6:G26)</f>
        <v>0</v>
      </c>
      <c r="H27" s="26"/>
      <c r="I27" s="26">
        <f>SUM(I6:I26)</f>
        <v>0</v>
      </c>
      <c r="J27" s="26">
        <f>SUM(J6:J26)</f>
        <v>0</v>
      </c>
      <c r="K27" s="46"/>
      <c r="L27" s="47"/>
      <c r="M27" s="47"/>
      <c r="N27" s="47"/>
      <c r="O27" s="47"/>
      <c r="P27" s="47"/>
      <c r="Q27" s="47"/>
      <c r="R27" s="47"/>
      <c r="S27" s="47"/>
      <c r="T27" s="47"/>
      <c r="U27" s="47"/>
    </row>
    <row r="28" ht="15.75" customHeight="1" spans="1:9">
      <c r="A28" s="29" t="str">
        <f>封面!D11&amp;封面!G11</f>
        <v>填表人：魏延辉</v>
      </c>
      <c r="G28" s="20"/>
      <c r="H28" s="20"/>
      <c r="I28" s="20" t="str">
        <f>"评估人员："&amp;封面!G38</f>
        <v>评估人员：</v>
      </c>
    </row>
    <row r="29" ht="15.75" customHeight="1" spans="1:1">
      <c r="A29" s="29" t="str">
        <f>CONCATENATE(封面!D13,封面!F13,封面!G13,封面!H13,封面!I13,封面!J13,封面!K13)</f>
        <v>填表日期：2021年3月31日</v>
      </c>
    </row>
  </sheetData>
  <mergeCells count="3">
    <mergeCell ref="A2:K2"/>
    <mergeCell ref="A3:K3"/>
    <mergeCell ref="A27:B27"/>
  </mergeCells>
  <hyperlinks>
    <hyperlink ref="A1" location="索引目录!I21" display="返回索引页"/>
    <hyperlink ref="B1" location="'非流动负债汇总 '!B7" display="返回"/>
  </hyperlinks>
  <printOptions horizontalCentered="1"/>
  <pageMargins left="0.354166666666667" right="0.354166666666667" top="0.786805555555556" bottom="0.786805555555556" header="0.919444444444445" footer="0.511111111111111"/>
  <pageSetup paperSize="9" firstPageNumber="4294963191" fitToHeight="0" orientation="landscape" useFirstPageNumber="1" horizontalDpi="300" verticalDpi="300"/>
  <headerFooter alignWithMargins="0">
    <oddHeader>&amp;R&amp;"宋体,常规"&amp;10表&amp;"Times New Roman,常规"6-2
&amp;"宋体,常规"共&amp;"Times New Roman,常规"&amp;N&amp;"宋体,常规"页第&amp;"Times New Roman,常规"&amp;P&amp;"宋体,常规"页</oddHead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9"/>
  <sheetViews>
    <sheetView workbookViewId="0">
      <selection activeCell="A3" sqref="A3:M3"/>
    </sheetView>
  </sheetViews>
  <sheetFormatPr defaultColWidth="9" defaultRowHeight="15.75" customHeight="1"/>
  <cols>
    <col min="1" max="1" width="4.375" style="13" customWidth="1"/>
    <col min="2" max="2" width="22.875" style="13" customWidth="1"/>
    <col min="3" max="3" width="10.5" style="13" customWidth="1"/>
    <col min="4" max="4" width="15.5" style="13" customWidth="1"/>
    <col min="5" max="5" width="13.375" style="13" hidden="1" customWidth="1" outlineLevel="1"/>
    <col min="6" max="6" width="14.375" style="13" hidden="1" customWidth="1" outlineLevel="1"/>
    <col min="7" max="7" width="13.125" style="13" hidden="1" customWidth="1" outlineLevel="1"/>
    <col min="8" max="8" width="3" style="13" hidden="1" customWidth="1" outlineLevel="1"/>
    <col min="9" max="9" width="14.25" style="13" customWidth="1" collapsed="1"/>
    <col min="10" max="11" width="14.25" style="13" customWidth="1"/>
    <col min="12" max="12" width="14.375" style="13" customWidth="1"/>
    <col min="13" max="13" width="10.25" style="13" customWidth="1"/>
    <col min="14" max="16384" width="9" style="13"/>
  </cols>
  <sheetData>
    <row r="1" spans="1:13">
      <c r="A1" s="14" t="s">
        <v>284</v>
      </c>
      <c r="B1" s="15" t="s">
        <v>361</v>
      </c>
      <c r="C1" s="16"/>
      <c r="D1" s="16"/>
      <c r="E1" s="16"/>
      <c r="F1" s="16"/>
      <c r="G1" s="16"/>
      <c r="H1" s="16"/>
      <c r="I1" s="16"/>
      <c r="J1" s="16"/>
      <c r="K1" s="16"/>
      <c r="L1" s="16"/>
      <c r="M1" s="16"/>
    </row>
    <row r="2" s="11" customFormat="1" ht="30" customHeight="1" spans="1:13">
      <c r="A2" s="17" t="s">
        <v>1114</v>
      </c>
      <c r="B2" s="18"/>
      <c r="C2" s="18"/>
      <c r="D2" s="18"/>
      <c r="E2" s="18"/>
      <c r="F2" s="18"/>
      <c r="G2" s="18"/>
      <c r="H2" s="18"/>
      <c r="I2" s="18"/>
      <c r="J2" s="18"/>
      <c r="K2" s="18"/>
      <c r="L2" s="18"/>
      <c r="M2" s="18"/>
    </row>
    <row r="3" ht="14.1" customHeight="1" spans="1:13">
      <c r="A3" s="19" t="str">
        <f>CONCATENATE(封面!D9,封面!F9,封面!G9,封面!H9,封面!I9,封面!J9,封面!K9)</f>
        <v>评估基准日：2021年3月31日</v>
      </c>
      <c r="B3" s="19"/>
      <c r="C3" s="19"/>
      <c r="D3" s="19"/>
      <c r="E3" s="19"/>
      <c r="F3" s="19"/>
      <c r="G3" s="19"/>
      <c r="H3" s="19"/>
      <c r="I3" s="19"/>
      <c r="J3" s="19"/>
      <c r="K3" s="30"/>
      <c r="L3" s="30"/>
      <c r="M3" s="30"/>
    </row>
    <row r="4" customHeight="1" spans="1:13">
      <c r="A4" s="20" t="str">
        <f>封面!D7&amp;封面!F7</f>
        <v>产权持有人：黑龙江省机场管理集团有限公司漠河机场分公司</v>
      </c>
      <c r="M4" s="31" t="s">
        <v>286</v>
      </c>
    </row>
    <row r="5" s="12" customFormat="1" customHeight="1" spans="1:13">
      <c r="A5" s="21" t="s">
        <v>351</v>
      </c>
      <c r="B5" s="21" t="s">
        <v>479</v>
      </c>
      <c r="C5" s="21" t="s">
        <v>489</v>
      </c>
      <c r="D5" s="21" t="s">
        <v>488</v>
      </c>
      <c r="E5" s="21" t="s">
        <v>364</v>
      </c>
      <c r="F5" s="21"/>
      <c r="G5" s="21"/>
      <c r="H5" s="36" t="s">
        <v>442</v>
      </c>
      <c r="I5" s="41" t="s">
        <v>366</v>
      </c>
      <c r="J5" s="42"/>
      <c r="K5" s="43"/>
      <c r="L5" s="21" t="s">
        <v>367</v>
      </c>
      <c r="M5" s="21" t="s">
        <v>450</v>
      </c>
    </row>
    <row r="6" s="12" customFormat="1" customHeight="1" spans="1:13">
      <c r="A6" s="23"/>
      <c r="B6" s="23"/>
      <c r="C6" s="23"/>
      <c r="D6" s="23"/>
      <c r="E6" s="21" t="s">
        <v>1115</v>
      </c>
      <c r="F6" s="21" t="s">
        <v>1116</v>
      </c>
      <c r="G6" s="21" t="s">
        <v>324</v>
      </c>
      <c r="H6" s="37"/>
      <c r="I6" s="21" t="s">
        <v>1115</v>
      </c>
      <c r="J6" s="21" t="s">
        <v>1116</v>
      </c>
      <c r="K6" s="21" t="s">
        <v>324</v>
      </c>
      <c r="L6" s="23"/>
      <c r="M6" s="23"/>
    </row>
    <row r="7" customHeight="1" spans="1:13">
      <c r="A7" s="23"/>
      <c r="B7" s="24"/>
      <c r="C7" s="38"/>
      <c r="D7" s="39"/>
      <c r="E7" s="26"/>
      <c r="F7" s="26"/>
      <c r="G7" s="26"/>
      <c r="H7" s="26"/>
      <c r="I7" s="26"/>
      <c r="J7" s="26"/>
      <c r="K7" s="26"/>
      <c r="L7" s="26"/>
      <c r="M7" s="32"/>
    </row>
    <row r="8" customHeight="1" spans="1:13">
      <c r="A8" s="23"/>
      <c r="B8" s="24"/>
      <c r="C8" s="38"/>
      <c r="D8" s="39"/>
      <c r="E8" s="26"/>
      <c r="F8" s="26"/>
      <c r="G8" s="26"/>
      <c r="H8" s="26"/>
      <c r="I8" s="26"/>
      <c r="J8" s="26"/>
      <c r="K8" s="26"/>
      <c r="L8" s="26"/>
      <c r="M8" s="32"/>
    </row>
    <row r="9" customHeight="1" spans="1:13">
      <c r="A9" s="23"/>
      <c r="B9" s="24"/>
      <c r="C9" s="38"/>
      <c r="D9" s="39"/>
      <c r="E9" s="26"/>
      <c r="F9" s="26"/>
      <c r="G9" s="26"/>
      <c r="H9" s="26"/>
      <c r="I9" s="26"/>
      <c r="J9" s="26"/>
      <c r="K9" s="26"/>
      <c r="L9" s="26"/>
      <c r="M9" s="32"/>
    </row>
    <row r="10" customHeight="1" spans="1:13">
      <c r="A10" s="23"/>
      <c r="B10" s="24"/>
      <c r="C10" s="38"/>
      <c r="D10" s="39"/>
      <c r="E10" s="26"/>
      <c r="F10" s="26"/>
      <c r="G10" s="26"/>
      <c r="H10" s="26"/>
      <c r="I10" s="26"/>
      <c r="J10" s="26"/>
      <c r="K10" s="26"/>
      <c r="L10" s="26"/>
      <c r="M10" s="32"/>
    </row>
    <row r="11" customHeight="1" spans="1:13">
      <c r="A11" s="23"/>
      <c r="B11" s="24"/>
      <c r="C11" s="38"/>
      <c r="D11" s="39"/>
      <c r="E11" s="26"/>
      <c r="F11" s="26"/>
      <c r="G11" s="26"/>
      <c r="H11" s="26"/>
      <c r="I11" s="26"/>
      <c r="J11" s="26"/>
      <c r="K11" s="26"/>
      <c r="L11" s="26"/>
      <c r="M11" s="32"/>
    </row>
    <row r="12" customHeight="1" spans="1:13">
      <c r="A12" s="23"/>
      <c r="B12" s="24"/>
      <c r="C12" s="38"/>
      <c r="D12" s="39"/>
      <c r="E12" s="26"/>
      <c r="F12" s="26"/>
      <c r="G12" s="26"/>
      <c r="H12" s="26"/>
      <c r="I12" s="26"/>
      <c r="J12" s="26"/>
      <c r="K12" s="26"/>
      <c r="L12" s="26"/>
      <c r="M12" s="32"/>
    </row>
    <row r="13" customHeight="1" spans="1:13">
      <c r="A13" s="23"/>
      <c r="B13" s="24"/>
      <c r="C13" s="38"/>
      <c r="D13" s="39"/>
      <c r="E13" s="26"/>
      <c r="F13" s="26"/>
      <c r="G13" s="26"/>
      <c r="H13" s="26"/>
      <c r="I13" s="26"/>
      <c r="J13" s="26"/>
      <c r="K13" s="26"/>
      <c r="L13" s="26"/>
      <c r="M13" s="32"/>
    </row>
    <row r="14" customHeight="1" spans="1:13">
      <c r="A14" s="23"/>
      <c r="B14" s="24"/>
      <c r="C14" s="38"/>
      <c r="D14" s="39"/>
      <c r="E14" s="26"/>
      <c r="F14" s="26"/>
      <c r="G14" s="26"/>
      <c r="H14" s="26"/>
      <c r="I14" s="26"/>
      <c r="J14" s="26"/>
      <c r="K14" s="26"/>
      <c r="L14" s="26"/>
      <c r="M14" s="32"/>
    </row>
    <row r="15" customHeight="1" spans="1:13">
      <c r="A15" s="23"/>
      <c r="B15" s="24"/>
      <c r="C15" s="38"/>
      <c r="D15" s="39"/>
      <c r="E15" s="26"/>
      <c r="F15" s="26"/>
      <c r="G15" s="26"/>
      <c r="H15" s="26"/>
      <c r="I15" s="26"/>
      <c r="J15" s="26"/>
      <c r="K15" s="26"/>
      <c r="L15" s="26"/>
      <c r="M15" s="32"/>
    </row>
    <row r="16" customHeight="1" spans="1:13">
      <c r="A16" s="23"/>
      <c r="B16" s="24"/>
      <c r="C16" s="38"/>
      <c r="D16" s="39"/>
      <c r="E16" s="26"/>
      <c r="F16" s="26"/>
      <c r="G16" s="26"/>
      <c r="H16" s="26"/>
      <c r="I16" s="26"/>
      <c r="J16" s="26"/>
      <c r="K16" s="26"/>
      <c r="L16" s="26"/>
      <c r="M16" s="32"/>
    </row>
    <row r="17" customHeight="1" spans="1:13">
      <c r="A17" s="23"/>
      <c r="B17" s="24"/>
      <c r="C17" s="38"/>
      <c r="D17" s="39"/>
      <c r="E17" s="26"/>
      <c r="F17" s="26"/>
      <c r="G17" s="26"/>
      <c r="H17" s="26"/>
      <c r="I17" s="26"/>
      <c r="J17" s="26"/>
      <c r="K17" s="26"/>
      <c r="L17" s="26"/>
      <c r="M17" s="32"/>
    </row>
    <row r="18" customHeight="1" spans="1:13">
      <c r="A18" s="23"/>
      <c r="B18" s="24"/>
      <c r="C18" s="38"/>
      <c r="D18" s="39"/>
      <c r="E18" s="26"/>
      <c r="F18" s="26"/>
      <c r="G18" s="26"/>
      <c r="H18" s="26"/>
      <c r="I18" s="26"/>
      <c r="J18" s="26"/>
      <c r="K18" s="26"/>
      <c r="L18" s="26"/>
      <c r="M18" s="32"/>
    </row>
    <row r="19" customHeight="1" spans="1:13">
      <c r="A19" s="23"/>
      <c r="B19" s="24"/>
      <c r="C19" s="38"/>
      <c r="D19" s="39"/>
      <c r="E19" s="26"/>
      <c r="F19" s="26"/>
      <c r="G19" s="26"/>
      <c r="H19" s="26"/>
      <c r="I19" s="26"/>
      <c r="J19" s="26"/>
      <c r="K19" s="26"/>
      <c r="L19" s="26"/>
      <c r="M19" s="32"/>
    </row>
    <row r="20" customHeight="1" spans="1:13">
      <c r="A20" s="23"/>
      <c r="B20" s="24"/>
      <c r="C20" s="38"/>
      <c r="D20" s="39"/>
      <c r="E20" s="26"/>
      <c r="F20" s="26"/>
      <c r="G20" s="26"/>
      <c r="H20" s="26"/>
      <c r="I20" s="26"/>
      <c r="J20" s="26"/>
      <c r="K20" s="26"/>
      <c r="L20" s="26"/>
      <c r="M20" s="32"/>
    </row>
    <row r="21" customHeight="1" spans="1:13">
      <c r="A21" s="23"/>
      <c r="B21" s="24"/>
      <c r="C21" s="38"/>
      <c r="D21" s="39"/>
      <c r="E21" s="26"/>
      <c r="F21" s="26"/>
      <c r="G21" s="26"/>
      <c r="H21" s="26"/>
      <c r="I21" s="26"/>
      <c r="J21" s="26"/>
      <c r="K21" s="26"/>
      <c r="L21" s="26"/>
      <c r="M21" s="32"/>
    </row>
    <row r="22" customHeight="1" spans="1:13">
      <c r="A22" s="23"/>
      <c r="B22" s="24"/>
      <c r="C22" s="38"/>
      <c r="D22" s="39"/>
      <c r="E22" s="26"/>
      <c r="F22" s="26"/>
      <c r="G22" s="26"/>
      <c r="H22" s="26"/>
      <c r="I22" s="26"/>
      <c r="J22" s="26"/>
      <c r="K22" s="26"/>
      <c r="L22" s="26"/>
      <c r="M22" s="32"/>
    </row>
    <row r="23" customHeight="1" spans="1:13">
      <c r="A23" s="23"/>
      <c r="B23" s="24"/>
      <c r="C23" s="38"/>
      <c r="D23" s="39"/>
      <c r="E23" s="26"/>
      <c r="F23" s="26"/>
      <c r="G23" s="26"/>
      <c r="H23" s="26"/>
      <c r="I23" s="26"/>
      <c r="J23" s="26"/>
      <c r="K23" s="26"/>
      <c r="L23" s="26"/>
      <c r="M23" s="32"/>
    </row>
    <row r="24" customHeight="1" spans="1:13">
      <c r="A24" s="23"/>
      <c r="B24" s="24"/>
      <c r="C24" s="38"/>
      <c r="D24" s="39"/>
      <c r="E24" s="26"/>
      <c r="F24" s="26"/>
      <c r="G24" s="26"/>
      <c r="H24" s="26"/>
      <c r="I24" s="26"/>
      <c r="J24" s="26"/>
      <c r="K24" s="26"/>
      <c r="L24" s="26"/>
      <c r="M24" s="32"/>
    </row>
    <row r="25" customHeight="1" spans="1:13">
      <c r="A25" s="23"/>
      <c r="B25" s="24"/>
      <c r="C25" s="38"/>
      <c r="D25" s="39"/>
      <c r="E25" s="26"/>
      <c r="F25" s="26"/>
      <c r="G25" s="26"/>
      <c r="H25" s="26"/>
      <c r="I25" s="26"/>
      <c r="J25" s="26"/>
      <c r="K25" s="26"/>
      <c r="L25" s="26"/>
      <c r="M25" s="32"/>
    </row>
    <row r="26" customHeight="1" spans="1:13">
      <c r="A26" s="23"/>
      <c r="B26" s="24"/>
      <c r="C26" s="38"/>
      <c r="D26" s="39"/>
      <c r="E26" s="26"/>
      <c r="F26" s="26"/>
      <c r="G26" s="26"/>
      <c r="H26" s="26"/>
      <c r="I26" s="26"/>
      <c r="J26" s="26"/>
      <c r="K26" s="26"/>
      <c r="L26" s="26"/>
      <c r="M26" s="32"/>
    </row>
    <row r="27" customHeight="1" spans="1:13">
      <c r="A27" s="27" t="s">
        <v>1117</v>
      </c>
      <c r="B27" s="28"/>
      <c r="C27" s="38"/>
      <c r="D27" s="40"/>
      <c r="E27" s="26"/>
      <c r="F27" s="26"/>
      <c r="G27" s="26">
        <f t="shared" ref="G27:L27" si="0">SUM(G7:G26)</f>
        <v>0</v>
      </c>
      <c r="H27" s="26"/>
      <c r="I27" s="26"/>
      <c r="J27" s="26"/>
      <c r="K27" s="26">
        <f t="shared" si="0"/>
        <v>0</v>
      </c>
      <c r="L27" s="26">
        <f t="shared" si="0"/>
        <v>0</v>
      </c>
      <c r="M27" s="32"/>
    </row>
    <row r="28" customHeight="1" spans="1:11">
      <c r="A28" s="29" t="str">
        <f>封面!D11&amp;封面!G11</f>
        <v>填表人：魏延辉</v>
      </c>
      <c r="E28" s="20"/>
      <c r="F28" s="20"/>
      <c r="K28" s="20" t="str">
        <f>"评估人员："&amp;封面!G38</f>
        <v>评估人员：</v>
      </c>
    </row>
    <row r="29" customHeight="1" spans="1:1">
      <c r="A29" s="29" t="str">
        <f>CONCATENATE(封面!D13,封面!F13,封面!G13,封面!H13,封面!I13,封面!J13,封面!K13)</f>
        <v>填表日期：2021年3月31日</v>
      </c>
    </row>
  </sheetData>
  <mergeCells count="12">
    <mergeCell ref="A2:M2"/>
    <mergeCell ref="A3:M3"/>
    <mergeCell ref="E5:G5"/>
    <mergeCell ref="I5:K5"/>
    <mergeCell ref="A27:B27"/>
    <mergeCell ref="A5:A6"/>
    <mergeCell ref="B5:B6"/>
    <mergeCell ref="C5:C6"/>
    <mergeCell ref="D5:D6"/>
    <mergeCell ref="H5:H6"/>
    <mergeCell ref="L5:L6"/>
    <mergeCell ref="M5:M6"/>
  </mergeCells>
  <hyperlinks>
    <hyperlink ref="A1" location="索引目录!I22" display="返回索引页"/>
    <hyperlink ref="B1" location="'非流动负债汇总 '!B8"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Roman,常规"6-3
&amp;"宋体,常规"共&amp;"Times New Roman,常规"&amp;N&amp;"宋体,常规"页第&amp;"Times New Roman,常规"&amp;P&amp;"宋体,常规"页</oddHeader>
  </headerFooter>
  <legacyDrawing r:id="rId2"/>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showGridLines="0" workbookViewId="0">
      <selection activeCell="A3" sqref="A3:H3"/>
    </sheetView>
  </sheetViews>
  <sheetFormatPr defaultColWidth="9" defaultRowHeight="15.75" customHeight="1" outlineLevelCol="7"/>
  <cols>
    <col min="1" max="1" width="6.75" style="13" customWidth="1"/>
    <col min="2" max="2" width="29.375" style="13" customWidth="1"/>
    <col min="3" max="3" width="17.625" style="13" customWidth="1"/>
    <col min="4" max="5" width="16.875" style="13" hidden="1" customWidth="1" outlineLevel="1"/>
    <col min="6" max="6" width="22.5" style="13" customWidth="1" collapsed="1"/>
    <col min="7" max="7" width="22.5" style="13" customWidth="1"/>
    <col min="8" max="8" width="22.25" style="13" customWidth="1"/>
    <col min="9" max="16384" width="9" style="13"/>
  </cols>
  <sheetData>
    <row r="1" spans="1:8">
      <c r="A1" s="14" t="s">
        <v>284</v>
      </c>
      <c r="B1" s="15" t="s">
        <v>361</v>
      </c>
      <c r="C1" s="16"/>
      <c r="D1" s="16"/>
      <c r="E1" s="16"/>
      <c r="F1" s="16"/>
      <c r="G1" s="16"/>
      <c r="H1" s="16"/>
    </row>
    <row r="2" s="11" customFormat="1" ht="30" customHeight="1" spans="1:8">
      <c r="A2" s="17" t="s">
        <v>1118</v>
      </c>
      <c r="B2" s="18"/>
      <c r="C2" s="18"/>
      <c r="D2" s="18"/>
      <c r="E2" s="18"/>
      <c r="F2" s="18"/>
      <c r="G2" s="18"/>
      <c r="H2" s="18"/>
    </row>
    <row r="3" ht="14.1" customHeight="1" spans="1:8">
      <c r="A3" s="19" t="str">
        <f>CONCATENATE(封面!D9,封面!F9,封面!G9,封面!H9,封面!I9,封面!J9,封面!K9)</f>
        <v>评估基准日：2021年3月31日</v>
      </c>
      <c r="B3" s="19"/>
      <c r="C3" s="19"/>
      <c r="D3" s="19"/>
      <c r="E3" s="19"/>
      <c r="F3" s="19"/>
      <c r="G3" s="19"/>
      <c r="H3" s="30"/>
    </row>
    <row r="4" customHeight="1" spans="1:8">
      <c r="A4" s="20" t="str">
        <f>封面!D7&amp;封面!F7</f>
        <v>产权持有人：黑龙江省机场管理集团有限公司漠河机场分公司</v>
      </c>
      <c r="H4" s="31" t="s">
        <v>286</v>
      </c>
    </row>
    <row r="5" s="12" customFormat="1" customHeight="1" spans="1:8">
      <c r="A5" s="21" t="s">
        <v>351</v>
      </c>
      <c r="B5" s="21" t="s">
        <v>1119</v>
      </c>
      <c r="C5" s="21" t="s">
        <v>489</v>
      </c>
      <c r="D5" s="22" t="s">
        <v>364</v>
      </c>
      <c r="E5" s="22" t="s">
        <v>442</v>
      </c>
      <c r="F5" s="21" t="s">
        <v>366</v>
      </c>
      <c r="G5" s="21" t="s">
        <v>367</v>
      </c>
      <c r="H5" s="21" t="s">
        <v>1120</v>
      </c>
    </row>
    <row r="6" customHeight="1" spans="1:8">
      <c r="A6" s="23"/>
      <c r="B6" s="24"/>
      <c r="C6" s="25"/>
      <c r="D6" s="26"/>
      <c r="E6" s="26"/>
      <c r="F6" s="26"/>
      <c r="G6" s="26"/>
      <c r="H6" s="32"/>
    </row>
    <row r="7" customHeight="1" spans="1:8">
      <c r="A7" s="23"/>
      <c r="B7" s="24"/>
      <c r="C7" s="25"/>
      <c r="D7" s="26"/>
      <c r="E7" s="26"/>
      <c r="F7" s="26"/>
      <c r="G7" s="26"/>
      <c r="H7" s="32"/>
    </row>
    <row r="8" customHeight="1" spans="1:8">
      <c r="A8" s="23"/>
      <c r="B8" s="24"/>
      <c r="C8" s="25"/>
      <c r="D8" s="26"/>
      <c r="E8" s="26"/>
      <c r="F8" s="26"/>
      <c r="G8" s="26"/>
      <c r="H8" s="32"/>
    </row>
    <row r="9" customHeight="1" spans="1:8">
      <c r="A9" s="23"/>
      <c r="B9" s="24"/>
      <c r="C9" s="25"/>
      <c r="D9" s="26"/>
      <c r="E9" s="26"/>
      <c r="F9" s="26"/>
      <c r="G9" s="26"/>
      <c r="H9" s="32"/>
    </row>
    <row r="10" customHeight="1" spans="1:8">
      <c r="A10" s="23"/>
      <c r="B10" s="24"/>
      <c r="C10" s="25"/>
      <c r="D10" s="26"/>
      <c r="E10" s="26"/>
      <c r="F10" s="26"/>
      <c r="G10" s="26"/>
      <c r="H10" s="32"/>
    </row>
    <row r="11" customHeight="1" spans="1:8">
      <c r="A11" s="23"/>
      <c r="B11" s="24"/>
      <c r="C11" s="25"/>
      <c r="D11" s="26"/>
      <c r="E11" s="26"/>
      <c r="F11" s="26"/>
      <c r="G11" s="26"/>
      <c r="H11" s="32"/>
    </row>
    <row r="12" customHeight="1" spans="1:8">
      <c r="A12" s="23"/>
      <c r="B12" s="24"/>
      <c r="C12" s="25"/>
      <c r="D12" s="26"/>
      <c r="E12" s="26"/>
      <c r="F12" s="26"/>
      <c r="G12" s="26"/>
      <c r="H12" s="32"/>
    </row>
    <row r="13" customHeight="1" spans="1:8">
      <c r="A13" s="23"/>
      <c r="B13" s="24"/>
      <c r="C13" s="25"/>
      <c r="D13" s="26"/>
      <c r="E13" s="26"/>
      <c r="F13" s="26"/>
      <c r="G13" s="26"/>
      <c r="H13" s="32"/>
    </row>
    <row r="14" customHeight="1" spans="1:8">
      <c r="A14" s="23"/>
      <c r="B14" s="24"/>
      <c r="C14" s="25"/>
      <c r="D14" s="26"/>
      <c r="E14" s="26"/>
      <c r="F14" s="26"/>
      <c r="G14" s="26"/>
      <c r="H14" s="32"/>
    </row>
    <row r="15" customHeight="1" spans="1:8">
      <c r="A15" s="23"/>
      <c r="B15" s="24"/>
      <c r="C15" s="25"/>
      <c r="D15" s="26"/>
      <c r="E15" s="26"/>
      <c r="F15" s="26"/>
      <c r="G15" s="26"/>
      <c r="H15" s="32"/>
    </row>
    <row r="16" customHeight="1" spans="1:8">
      <c r="A16" s="23"/>
      <c r="B16" s="24"/>
      <c r="C16" s="25"/>
      <c r="D16" s="26"/>
      <c r="E16" s="26"/>
      <c r="F16" s="26"/>
      <c r="G16" s="26"/>
      <c r="H16" s="32"/>
    </row>
    <row r="17" customHeight="1" spans="1:8">
      <c r="A17" s="23"/>
      <c r="B17" s="24"/>
      <c r="C17" s="25"/>
      <c r="D17" s="26"/>
      <c r="E17" s="26"/>
      <c r="F17" s="26"/>
      <c r="G17" s="26"/>
      <c r="H17" s="32"/>
    </row>
    <row r="18" customHeight="1" spans="1:8">
      <c r="A18" s="23"/>
      <c r="B18" s="24"/>
      <c r="C18" s="25"/>
      <c r="D18" s="26"/>
      <c r="E18" s="26"/>
      <c r="F18" s="26"/>
      <c r="G18" s="26"/>
      <c r="H18" s="32"/>
    </row>
    <row r="19" customHeight="1" spans="1:8">
      <c r="A19" s="23"/>
      <c r="B19" s="24"/>
      <c r="C19" s="25"/>
      <c r="D19" s="26"/>
      <c r="E19" s="26"/>
      <c r="F19" s="26"/>
      <c r="G19" s="26"/>
      <c r="H19" s="32"/>
    </row>
    <row r="20" customHeight="1" spans="1:8">
      <c r="A20" s="23"/>
      <c r="B20" s="24"/>
      <c r="C20" s="25"/>
      <c r="D20" s="26"/>
      <c r="E20" s="26"/>
      <c r="F20" s="26"/>
      <c r="G20" s="26"/>
      <c r="H20" s="32"/>
    </row>
    <row r="21" customHeight="1" spans="1:8">
      <c r="A21" s="23"/>
      <c r="B21" s="24"/>
      <c r="C21" s="25"/>
      <c r="D21" s="26"/>
      <c r="E21" s="26"/>
      <c r="F21" s="26"/>
      <c r="G21" s="26"/>
      <c r="H21" s="32"/>
    </row>
    <row r="22" customHeight="1" spans="1:8">
      <c r="A22" s="23"/>
      <c r="B22" s="24"/>
      <c r="C22" s="25"/>
      <c r="D22" s="26"/>
      <c r="E22" s="26"/>
      <c r="F22" s="26"/>
      <c r="G22" s="26"/>
      <c r="H22" s="32"/>
    </row>
    <row r="23" customHeight="1" spans="1:8">
      <c r="A23" s="23"/>
      <c r="B23" s="24"/>
      <c r="C23" s="25"/>
      <c r="D23" s="26"/>
      <c r="E23" s="26"/>
      <c r="F23" s="26"/>
      <c r="G23" s="26"/>
      <c r="H23" s="32"/>
    </row>
    <row r="24" customHeight="1" spans="1:8">
      <c r="A24" s="23"/>
      <c r="B24" s="24"/>
      <c r="C24" s="25"/>
      <c r="D24" s="26"/>
      <c r="E24" s="26"/>
      <c r="F24" s="26"/>
      <c r="G24" s="26"/>
      <c r="H24" s="32"/>
    </row>
    <row r="25" customHeight="1" spans="1:8">
      <c r="A25" s="23"/>
      <c r="B25" s="24"/>
      <c r="C25" s="25"/>
      <c r="D25" s="26"/>
      <c r="E25" s="26"/>
      <c r="F25" s="26"/>
      <c r="G25" s="26"/>
      <c r="H25" s="32"/>
    </row>
    <row r="26" customHeight="1" spans="1:8">
      <c r="A26" s="23"/>
      <c r="B26" s="24"/>
      <c r="C26" s="25"/>
      <c r="D26" s="26"/>
      <c r="E26" s="26"/>
      <c r="F26" s="26"/>
      <c r="G26" s="26"/>
      <c r="H26" s="32"/>
    </row>
    <row r="27" customHeight="1" spans="1:8">
      <c r="A27" s="27" t="s">
        <v>1117</v>
      </c>
      <c r="B27" s="28"/>
      <c r="C27" s="25"/>
      <c r="D27" s="26">
        <f>SUM(D6:D26)</f>
        <v>0</v>
      </c>
      <c r="E27" s="26"/>
      <c r="F27" s="26">
        <f>SUM(F6:F26)</f>
        <v>0</v>
      </c>
      <c r="G27" s="26">
        <f>SUM(G6:G26)</f>
        <v>0</v>
      </c>
      <c r="H27" s="32"/>
    </row>
    <row r="28" customHeight="1" spans="1:6">
      <c r="A28" s="29" t="str">
        <f>封面!D11&amp;封面!G11</f>
        <v>填表人：魏延辉</v>
      </c>
      <c r="F28" s="13" t="str">
        <f>"评估人员："&amp;封面!G38</f>
        <v>评估人员：</v>
      </c>
    </row>
    <row r="29" customHeight="1" spans="1:1">
      <c r="A29" s="29" t="str">
        <f>CONCATENATE(封面!D13,封面!F13,封面!G13,封面!H13,封面!I13,封面!J13,封面!K13)</f>
        <v>填表日期：2021年3月31日</v>
      </c>
    </row>
  </sheetData>
  <mergeCells count="3">
    <mergeCell ref="A2:H2"/>
    <mergeCell ref="A3:H3"/>
    <mergeCell ref="A27:B27"/>
  </mergeCells>
  <hyperlinks>
    <hyperlink ref="A1" location="索引目录!I23" display="返回索引页"/>
    <hyperlink ref="B1" location="'非流动负债汇总 '!B9"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orizontalDpi="300" verticalDpi="300"/>
  <headerFooter alignWithMargins="0">
    <oddHeader>&amp;R&amp;"宋体,常规"&amp;10表&amp;"Times New Roman,常规"6-4
&amp;"宋体,常规"共&amp;"Times New Roman,常规"&amp;N&amp;"宋体,常规"页第&amp;"Times New Roman,常规"&amp;P&amp;"宋体,常规"页</oddHead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A6" sqref="$A6:$XFD6"/>
    </sheetView>
  </sheetViews>
  <sheetFormatPr defaultColWidth="9" defaultRowHeight="15.75" customHeight="1"/>
  <cols>
    <col min="1" max="1" width="4.625" style="639" customWidth="1"/>
    <col min="2" max="2" width="32.625" style="639" customWidth="1"/>
    <col min="3" max="3" width="9.625" style="640" customWidth="1"/>
    <col min="4" max="5" width="16.625" style="639" customWidth="1"/>
    <col min="6" max="7" width="20.625" style="639" hidden="1" customWidth="1" outlineLevel="1"/>
    <col min="8" max="8" width="16.625" style="639" customWidth="1" collapsed="1"/>
    <col min="9" max="9" width="16.625" style="639" customWidth="1"/>
    <col min="10" max="10" width="12.625" style="639" customWidth="1"/>
    <col min="11" max="16384" width="9" style="639"/>
  </cols>
  <sheetData>
    <row r="1" spans="1:10">
      <c r="A1" s="641" t="s">
        <v>284</v>
      </c>
      <c r="B1" s="15" t="s">
        <v>361</v>
      </c>
      <c r="C1" s="642"/>
      <c r="D1" s="642"/>
      <c r="E1" s="642"/>
      <c r="F1" s="642"/>
      <c r="G1" s="642"/>
      <c r="H1" s="642"/>
      <c r="I1" s="642"/>
      <c r="J1" s="642"/>
    </row>
    <row r="2" s="636" customFormat="1" ht="30" customHeight="1" spans="1:10">
      <c r="A2" s="643" t="s">
        <v>437</v>
      </c>
      <c r="B2" s="644"/>
      <c r="C2" s="644"/>
      <c r="D2" s="644"/>
      <c r="E2" s="644"/>
      <c r="F2" s="644"/>
      <c r="G2" s="644"/>
      <c r="H2" s="644"/>
      <c r="I2" s="644"/>
      <c r="J2" s="644"/>
    </row>
    <row r="3" s="637" customFormat="1" ht="15.95" customHeight="1" spans="1:10">
      <c r="A3" s="645" t="str">
        <f>CONCATENATE(封面!D9,封面!F9,封面!G9,封面!H9,封面!I9,封面!J9,封面!K9)</f>
        <v>评估基准日：2021年3月31日</v>
      </c>
      <c r="B3" s="645"/>
      <c r="C3" s="645"/>
      <c r="D3" s="645"/>
      <c r="E3" s="645"/>
      <c r="F3" s="645"/>
      <c r="G3" s="645"/>
      <c r="H3" s="645"/>
      <c r="I3" s="654"/>
      <c r="J3" s="654"/>
    </row>
    <row r="4" s="637" customFormat="1" ht="15.95" customHeight="1" spans="1:10">
      <c r="A4" s="646" t="str">
        <f>封面!D7&amp;封面!F7</f>
        <v>产权持有人：黑龙江省机场管理集团有限公司漠河机场分公司</v>
      </c>
      <c r="C4" s="638"/>
      <c r="J4" s="655" t="s">
        <v>286</v>
      </c>
    </row>
    <row r="5" s="638" customFormat="1" ht="15.95" customHeight="1" spans="1:10">
      <c r="A5" s="647" t="s">
        <v>351</v>
      </c>
      <c r="B5" s="647" t="s">
        <v>438</v>
      </c>
      <c r="C5" s="647" t="s">
        <v>439</v>
      </c>
      <c r="D5" s="647" t="s">
        <v>440</v>
      </c>
      <c r="E5" s="647" t="s">
        <v>441</v>
      </c>
      <c r="F5" s="647" t="s">
        <v>364</v>
      </c>
      <c r="G5" s="647" t="s">
        <v>442</v>
      </c>
      <c r="H5" s="647" t="s">
        <v>366</v>
      </c>
      <c r="I5" s="647" t="s">
        <v>367</v>
      </c>
      <c r="J5" s="647" t="s">
        <v>369</v>
      </c>
    </row>
    <row r="6" s="637" customFormat="1" ht="15.95" customHeight="1" spans="1:10">
      <c r="A6" s="647"/>
      <c r="B6" s="648"/>
      <c r="C6" s="647"/>
      <c r="D6" s="649"/>
      <c r="E6" s="648"/>
      <c r="F6" s="649"/>
      <c r="G6" s="649"/>
      <c r="H6" s="649"/>
      <c r="I6" s="649"/>
      <c r="J6" s="649"/>
    </row>
    <row r="7" s="637" customFormat="1" ht="15.95" customHeight="1" spans="1:10">
      <c r="A7" s="647"/>
      <c r="B7" s="648"/>
      <c r="C7" s="647"/>
      <c r="D7" s="649"/>
      <c r="E7" s="648"/>
      <c r="F7" s="649"/>
      <c r="G7" s="649"/>
      <c r="H7" s="649"/>
      <c r="I7" s="649"/>
      <c r="J7" s="649" t="str">
        <f t="shared" ref="J7:J27" si="0">IF(H7=0,"",(I7-H7)/H7*100)</f>
        <v/>
      </c>
    </row>
    <row r="8" s="637" customFormat="1" ht="15.95" customHeight="1" spans="1:10">
      <c r="A8" s="647"/>
      <c r="B8" s="648"/>
      <c r="C8" s="647"/>
      <c r="D8" s="649"/>
      <c r="E8" s="648"/>
      <c r="F8" s="649"/>
      <c r="G8" s="649"/>
      <c r="H8" s="649"/>
      <c r="I8" s="649"/>
      <c r="J8" s="649" t="str">
        <f t="shared" si="0"/>
        <v/>
      </c>
    </row>
    <row r="9" s="637" customFormat="1" ht="15.95" customHeight="1" spans="1:10">
      <c r="A9" s="647"/>
      <c r="B9" s="648"/>
      <c r="C9" s="647"/>
      <c r="D9" s="649"/>
      <c r="E9" s="648"/>
      <c r="F9" s="649"/>
      <c r="G9" s="649"/>
      <c r="H9" s="649"/>
      <c r="I9" s="649"/>
      <c r="J9" s="649" t="str">
        <f t="shared" si="0"/>
        <v/>
      </c>
    </row>
    <row r="10" s="637" customFormat="1" ht="15.95" customHeight="1" spans="1:10">
      <c r="A10" s="647"/>
      <c r="B10" s="648"/>
      <c r="C10" s="647"/>
      <c r="D10" s="649"/>
      <c r="E10" s="648"/>
      <c r="F10" s="649"/>
      <c r="G10" s="649"/>
      <c r="H10" s="649"/>
      <c r="I10" s="649"/>
      <c r="J10" s="649" t="str">
        <f t="shared" si="0"/>
        <v/>
      </c>
    </row>
    <row r="11" s="637" customFormat="1" ht="15.95" customHeight="1" spans="1:10">
      <c r="A11" s="647"/>
      <c r="B11" s="648"/>
      <c r="C11" s="647"/>
      <c r="D11" s="649"/>
      <c r="E11" s="648"/>
      <c r="F11" s="649"/>
      <c r="G11" s="649"/>
      <c r="H11" s="649"/>
      <c r="I11" s="649"/>
      <c r="J11" s="649" t="str">
        <f t="shared" si="0"/>
        <v/>
      </c>
    </row>
    <row r="12" s="637" customFormat="1" ht="15.95" customHeight="1" spans="1:10">
      <c r="A12" s="647"/>
      <c r="B12" s="648"/>
      <c r="C12" s="647"/>
      <c r="D12" s="649"/>
      <c r="E12" s="648"/>
      <c r="F12" s="649"/>
      <c r="G12" s="649"/>
      <c r="H12" s="649"/>
      <c r="I12" s="649"/>
      <c r="J12" s="649" t="str">
        <f t="shared" si="0"/>
        <v/>
      </c>
    </row>
    <row r="13" s="637" customFormat="1" ht="15.95" customHeight="1" spans="1:10">
      <c r="A13" s="647"/>
      <c r="B13" s="648"/>
      <c r="C13" s="647"/>
      <c r="D13" s="649"/>
      <c r="E13" s="648"/>
      <c r="F13" s="649"/>
      <c r="G13" s="649"/>
      <c r="H13" s="649"/>
      <c r="I13" s="649"/>
      <c r="J13" s="649" t="str">
        <f t="shared" si="0"/>
        <v/>
      </c>
    </row>
    <row r="14" s="637" customFormat="1" ht="15.95" customHeight="1" spans="1:10">
      <c r="A14" s="647"/>
      <c r="B14" s="648"/>
      <c r="C14" s="647"/>
      <c r="D14" s="649"/>
      <c r="E14" s="648"/>
      <c r="F14" s="649"/>
      <c r="G14" s="649"/>
      <c r="H14" s="649"/>
      <c r="I14" s="649"/>
      <c r="J14" s="649" t="str">
        <f t="shared" si="0"/>
        <v/>
      </c>
    </row>
    <row r="15" s="637" customFormat="1" ht="15.95" customHeight="1" spans="1:10">
      <c r="A15" s="647"/>
      <c r="B15" s="648"/>
      <c r="C15" s="647"/>
      <c r="D15" s="649"/>
      <c r="E15" s="648"/>
      <c r="F15" s="649"/>
      <c r="G15" s="649"/>
      <c r="H15" s="649"/>
      <c r="I15" s="649"/>
      <c r="J15" s="649" t="str">
        <f t="shared" si="0"/>
        <v/>
      </c>
    </row>
    <row r="16" s="637" customFormat="1" ht="15.95" customHeight="1" spans="1:10">
      <c r="A16" s="648"/>
      <c r="B16" s="648"/>
      <c r="C16" s="647"/>
      <c r="D16" s="649"/>
      <c r="E16" s="648"/>
      <c r="F16" s="649"/>
      <c r="G16" s="649"/>
      <c r="H16" s="649"/>
      <c r="I16" s="649"/>
      <c r="J16" s="649" t="str">
        <f t="shared" si="0"/>
        <v/>
      </c>
    </row>
    <row r="17" s="637" customFormat="1" ht="15.95" customHeight="1" spans="1:10">
      <c r="A17" s="648"/>
      <c r="B17" s="648"/>
      <c r="C17" s="647"/>
      <c r="D17" s="649"/>
      <c r="E17" s="648"/>
      <c r="F17" s="649"/>
      <c r="G17" s="649"/>
      <c r="H17" s="649"/>
      <c r="I17" s="649"/>
      <c r="J17" s="649" t="str">
        <f t="shared" si="0"/>
        <v/>
      </c>
    </row>
    <row r="18" s="637" customFormat="1" ht="15.95" customHeight="1" spans="1:10">
      <c r="A18" s="648"/>
      <c r="B18" s="648"/>
      <c r="C18" s="647"/>
      <c r="D18" s="649"/>
      <c r="E18" s="648"/>
      <c r="F18" s="649"/>
      <c r="G18" s="649"/>
      <c r="H18" s="649"/>
      <c r="I18" s="649"/>
      <c r="J18" s="649" t="str">
        <f t="shared" si="0"/>
        <v/>
      </c>
    </row>
    <row r="19" s="637" customFormat="1" ht="15.95" customHeight="1" spans="1:10">
      <c r="A19" s="648"/>
      <c r="B19" s="648"/>
      <c r="C19" s="647"/>
      <c r="D19" s="649"/>
      <c r="E19" s="648"/>
      <c r="F19" s="649"/>
      <c r="G19" s="649"/>
      <c r="H19" s="649"/>
      <c r="I19" s="649"/>
      <c r="J19" s="649" t="str">
        <f t="shared" si="0"/>
        <v/>
      </c>
    </row>
    <row r="20" s="637" customFormat="1" ht="15.95" customHeight="1" spans="1:10">
      <c r="A20" s="648"/>
      <c r="B20" s="648"/>
      <c r="C20" s="647"/>
      <c r="D20" s="649"/>
      <c r="E20" s="648"/>
      <c r="F20" s="649"/>
      <c r="G20" s="649"/>
      <c r="H20" s="649"/>
      <c r="I20" s="649"/>
      <c r="J20" s="649" t="str">
        <f t="shared" si="0"/>
        <v/>
      </c>
    </row>
    <row r="21" s="637" customFormat="1" ht="15.95" customHeight="1" spans="1:10">
      <c r="A21" s="648"/>
      <c r="B21" s="648"/>
      <c r="C21" s="647"/>
      <c r="D21" s="649"/>
      <c r="E21" s="648"/>
      <c r="F21" s="649"/>
      <c r="G21" s="649"/>
      <c r="H21" s="649"/>
      <c r="I21" s="649"/>
      <c r="J21" s="649" t="str">
        <f t="shared" si="0"/>
        <v/>
      </c>
    </row>
    <row r="22" s="637" customFormat="1" ht="15.95" customHeight="1" spans="1:10">
      <c r="A22" s="648"/>
      <c r="B22" s="648"/>
      <c r="C22" s="647"/>
      <c r="D22" s="649"/>
      <c r="E22" s="648"/>
      <c r="F22" s="649"/>
      <c r="G22" s="649"/>
      <c r="H22" s="649"/>
      <c r="I22" s="649"/>
      <c r="J22" s="649" t="str">
        <f t="shared" si="0"/>
        <v/>
      </c>
    </row>
    <row r="23" s="637" customFormat="1" ht="15.95" customHeight="1" spans="1:10">
      <c r="A23" s="648"/>
      <c r="B23" s="648"/>
      <c r="C23" s="647"/>
      <c r="D23" s="649"/>
      <c r="E23" s="648"/>
      <c r="F23" s="649"/>
      <c r="G23" s="649"/>
      <c r="H23" s="649"/>
      <c r="I23" s="649"/>
      <c r="J23" s="649" t="str">
        <f t="shared" si="0"/>
        <v/>
      </c>
    </row>
    <row r="24" s="637" customFormat="1" ht="15.95" customHeight="1" spans="1:10">
      <c r="A24" s="648"/>
      <c r="B24" s="648"/>
      <c r="C24" s="647"/>
      <c r="D24" s="649"/>
      <c r="E24" s="648"/>
      <c r="F24" s="649"/>
      <c r="G24" s="649"/>
      <c r="H24" s="649"/>
      <c r="I24" s="649"/>
      <c r="J24" s="649" t="str">
        <f t="shared" si="0"/>
        <v/>
      </c>
    </row>
    <row r="25" s="637" customFormat="1" ht="15.95" customHeight="1" spans="1:10">
      <c r="A25" s="648"/>
      <c r="B25" s="648"/>
      <c r="C25" s="647"/>
      <c r="D25" s="649"/>
      <c r="E25" s="648"/>
      <c r="F25" s="649"/>
      <c r="G25" s="649"/>
      <c r="H25" s="649"/>
      <c r="I25" s="649"/>
      <c r="J25" s="649" t="str">
        <f t="shared" si="0"/>
        <v/>
      </c>
    </row>
    <row r="26" s="637" customFormat="1" ht="15.95" customHeight="1" spans="1:10">
      <c r="A26" s="648"/>
      <c r="B26" s="648"/>
      <c r="C26" s="647"/>
      <c r="D26" s="649"/>
      <c r="E26" s="648"/>
      <c r="F26" s="649"/>
      <c r="G26" s="649"/>
      <c r="H26" s="649"/>
      <c r="I26" s="649"/>
      <c r="J26" s="649"/>
    </row>
    <row r="27" s="637" customFormat="1" ht="15.95" customHeight="1" spans="1:10">
      <c r="A27" s="650" t="s">
        <v>443</v>
      </c>
      <c r="B27" s="651"/>
      <c r="C27" s="647"/>
      <c r="D27" s="649"/>
      <c r="E27" s="648"/>
      <c r="F27" s="649">
        <f>SUM(F6:F26)</f>
        <v>0</v>
      </c>
      <c r="G27" s="649"/>
      <c r="H27" s="649">
        <f>SUM(H6:H26)</f>
        <v>0</v>
      </c>
      <c r="I27" s="649">
        <f>SUM(I6:I26)</f>
        <v>0</v>
      </c>
      <c r="J27" s="649" t="str">
        <f t="shared" si="0"/>
        <v/>
      </c>
    </row>
    <row r="28" s="637" customFormat="1" ht="15.95" customHeight="1" spans="1:8">
      <c r="A28" s="652" t="str">
        <f>封面!D11&amp;封面!G11</f>
        <v>填表人：魏延辉</v>
      </c>
      <c r="C28" s="638"/>
      <c r="H28" s="646" t="str">
        <f>"评估人员："&amp;封面!G20</f>
        <v>评估人员：</v>
      </c>
    </row>
    <row r="29" s="637" customFormat="1" ht="15.95" customHeight="1" spans="1:3">
      <c r="A29" s="652" t="str">
        <f>CONCATENATE(封面!D13,封面!F13,封面!G13,封面!H13,封面!I13,封面!J13,封面!K13)</f>
        <v>填表日期：2021年3月31日</v>
      </c>
      <c r="C29" s="638"/>
    </row>
    <row r="31" customHeight="1" spans="8:8">
      <c r="H31" s="653"/>
    </row>
  </sheetData>
  <mergeCells count="3">
    <mergeCell ref="A2:J2"/>
    <mergeCell ref="A3:J3"/>
    <mergeCell ref="A27:B27"/>
  </mergeCells>
  <hyperlinks>
    <hyperlink ref="B1" location="流动汇总!B6" display="返回"/>
    <hyperlink ref="A1" location="索引目录!E6" display="返回索引页"/>
  </hyperlinks>
  <printOptions horizontalCentered="1"/>
  <pageMargins left="0.590551181102362" right="0.590551181102362" top="0.78740157480315" bottom="0.78740157480315" header="1.10236220472441" footer="0.590551181102362"/>
  <pageSetup paperSize="9" firstPageNumber="4294963191" fitToHeight="0" orientation="landscape" useFirstPageNumber="1"/>
  <headerFooter alignWithMargins="0">
    <oddHeader>&amp;R&amp;"-,常规"&amp;9表3-1-1
共&amp;N页第&amp;P页</oddHeader>
  </headerFooter>
  <legacyDrawing r:id="rId2"/>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workbookViewId="0">
      <selection activeCell="A3" sqref="A3:I3"/>
    </sheetView>
  </sheetViews>
  <sheetFormatPr defaultColWidth="9" defaultRowHeight="15.75" customHeight="1"/>
  <cols>
    <col min="1" max="1" width="5.75" style="13" customWidth="1"/>
    <col min="2" max="2" width="26.5" style="13" customWidth="1"/>
    <col min="3" max="3" width="12.125" style="13" customWidth="1"/>
    <col min="4" max="4" width="20.75" style="13" customWidth="1"/>
    <col min="5" max="6" width="17.25" style="13" hidden="1" customWidth="1" outlineLevel="1"/>
    <col min="7" max="7" width="20.125" style="13" customWidth="1" collapsed="1"/>
    <col min="8" max="8" width="20.125" style="13" customWidth="1"/>
    <col min="9" max="9" width="15.5" style="13" customWidth="1"/>
    <col min="10" max="16384" width="9" style="13"/>
  </cols>
  <sheetData>
    <row r="1" spans="1:9">
      <c r="A1" s="14" t="s">
        <v>284</v>
      </c>
      <c r="B1" s="15" t="s">
        <v>361</v>
      </c>
      <c r="C1" s="16"/>
      <c r="D1" s="16"/>
      <c r="E1" s="16"/>
      <c r="F1" s="16"/>
      <c r="G1" s="16"/>
      <c r="H1" s="16"/>
      <c r="I1" s="16"/>
    </row>
    <row r="2" s="11" customFormat="1" ht="30" customHeight="1" spans="1:9">
      <c r="A2" s="17" t="s">
        <v>1121</v>
      </c>
      <c r="B2" s="18"/>
      <c r="C2" s="18"/>
      <c r="D2" s="18"/>
      <c r="E2" s="18"/>
      <c r="F2" s="18"/>
      <c r="G2" s="18"/>
      <c r="H2" s="18"/>
      <c r="I2" s="18"/>
    </row>
    <row r="3" ht="14.1" customHeight="1" spans="1:9">
      <c r="A3" s="19" t="str">
        <f>CONCATENATE(封面!D9,封面!F9,封面!G9,封面!H9,封面!I9,封面!J9,封面!K9)</f>
        <v>评估基准日：2021年3月31日</v>
      </c>
      <c r="B3" s="19"/>
      <c r="C3" s="19"/>
      <c r="D3" s="19"/>
      <c r="E3" s="19"/>
      <c r="F3" s="19"/>
      <c r="G3" s="19"/>
      <c r="H3" s="19"/>
      <c r="I3" s="30"/>
    </row>
    <row r="4" customHeight="1" spans="1:9">
      <c r="A4" s="20" t="str">
        <f>封面!D7&amp;封面!F7</f>
        <v>产权持有人：黑龙江省机场管理集团有限公司漠河机场分公司</v>
      </c>
      <c r="I4" s="31" t="s">
        <v>286</v>
      </c>
    </row>
    <row r="5" s="12" customFormat="1" customHeight="1" spans="1:9">
      <c r="A5" s="21" t="s">
        <v>351</v>
      </c>
      <c r="B5" s="21" t="s">
        <v>479</v>
      </c>
      <c r="C5" s="21" t="s">
        <v>489</v>
      </c>
      <c r="D5" s="21" t="s">
        <v>573</v>
      </c>
      <c r="E5" s="22" t="s">
        <v>364</v>
      </c>
      <c r="F5" s="22" t="s">
        <v>442</v>
      </c>
      <c r="G5" s="21" t="s">
        <v>366</v>
      </c>
      <c r="H5" s="21" t="s">
        <v>367</v>
      </c>
      <c r="I5" s="21" t="s">
        <v>450</v>
      </c>
    </row>
    <row r="6" customHeight="1" spans="1:9">
      <c r="A6" s="23"/>
      <c r="B6" s="24"/>
      <c r="C6" s="25"/>
      <c r="D6" s="23"/>
      <c r="E6" s="26"/>
      <c r="F6" s="26"/>
      <c r="G6" s="26"/>
      <c r="H6" s="26"/>
      <c r="I6" s="32"/>
    </row>
    <row r="7" customHeight="1" spans="1:9">
      <c r="A7" s="23"/>
      <c r="B7" s="24"/>
      <c r="C7" s="25"/>
      <c r="D7" s="23"/>
      <c r="E7" s="26"/>
      <c r="F7" s="26"/>
      <c r="G7" s="26"/>
      <c r="H7" s="26"/>
      <c r="I7" s="32"/>
    </row>
    <row r="8" customHeight="1" spans="1:9">
      <c r="A8" s="23"/>
      <c r="B8" s="24"/>
      <c r="C8" s="25"/>
      <c r="D8" s="23"/>
      <c r="E8" s="26"/>
      <c r="F8" s="26"/>
      <c r="G8" s="26"/>
      <c r="H8" s="26"/>
      <c r="I8" s="32"/>
    </row>
    <row r="9" customHeight="1" spans="1:9">
      <c r="A9" s="23"/>
      <c r="B9" s="24"/>
      <c r="C9" s="25"/>
      <c r="D9" s="23"/>
      <c r="E9" s="26"/>
      <c r="F9" s="26"/>
      <c r="G9" s="26"/>
      <c r="H9" s="26"/>
      <c r="I9" s="32"/>
    </row>
    <row r="10" customHeight="1" spans="1:9">
      <c r="A10" s="23"/>
      <c r="B10" s="24"/>
      <c r="C10" s="25"/>
      <c r="D10" s="23"/>
      <c r="E10" s="26"/>
      <c r="F10" s="26"/>
      <c r="G10" s="26"/>
      <c r="H10" s="26"/>
      <c r="I10" s="32"/>
    </row>
    <row r="11" customHeight="1" spans="1:9">
      <c r="A11" s="23"/>
      <c r="B11" s="24"/>
      <c r="C11" s="25"/>
      <c r="D11" s="23"/>
      <c r="E11" s="26"/>
      <c r="F11" s="26"/>
      <c r="G11" s="26"/>
      <c r="H11" s="26"/>
      <c r="I11" s="32"/>
    </row>
    <row r="12" customHeight="1" spans="1:9">
      <c r="A12" s="23"/>
      <c r="B12" s="24"/>
      <c r="C12" s="25"/>
      <c r="D12" s="23"/>
      <c r="E12" s="26"/>
      <c r="F12" s="26"/>
      <c r="G12" s="26"/>
      <c r="H12" s="26"/>
      <c r="I12" s="32"/>
    </row>
    <row r="13" customHeight="1" spans="1:9">
      <c r="A13" s="23"/>
      <c r="B13" s="24"/>
      <c r="C13" s="25"/>
      <c r="D13" s="23"/>
      <c r="E13" s="26"/>
      <c r="F13" s="26"/>
      <c r="G13" s="26"/>
      <c r="H13" s="26"/>
      <c r="I13" s="32"/>
    </row>
    <row r="14" customHeight="1" spans="1:9">
      <c r="A14" s="23"/>
      <c r="B14" s="24"/>
      <c r="C14" s="25"/>
      <c r="D14" s="23"/>
      <c r="E14" s="26"/>
      <c r="F14" s="26"/>
      <c r="G14" s="26"/>
      <c r="H14" s="26"/>
      <c r="I14" s="32"/>
    </row>
    <row r="15" customHeight="1" spans="1:9">
      <c r="A15" s="23"/>
      <c r="B15" s="24"/>
      <c r="C15" s="25"/>
      <c r="D15" s="23"/>
      <c r="E15" s="26"/>
      <c r="F15" s="26"/>
      <c r="G15" s="26"/>
      <c r="H15" s="26"/>
      <c r="I15" s="32"/>
    </row>
    <row r="16" customHeight="1" spans="1:9">
      <c r="A16" s="23"/>
      <c r="B16" s="24"/>
      <c r="C16" s="25"/>
      <c r="D16" s="23"/>
      <c r="E16" s="26"/>
      <c r="F16" s="26"/>
      <c r="G16" s="26"/>
      <c r="H16" s="26"/>
      <c r="I16" s="32"/>
    </row>
    <row r="17" customHeight="1" spans="1:9">
      <c r="A17" s="23"/>
      <c r="B17" s="24"/>
      <c r="C17" s="25"/>
      <c r="D17" s="23"/>
      <c r="E17" s="26"/>
      <c r="F17" s="26"/>
      <c r="G17" s="26"/>
      <c r="H17" s="26"/>
      <c r="I17" s="32"/>
    </row>
    <row r="18" customHeight="1" spans="1:9">
      <c r="A18" s="23"/>
      <c r="B18" s="24"/>
      <c r="C18" s="25"/>
      <c r="D18" s="23"/>
      <c r="E18" s="26"/>
      <c r="F18" s="26"/>
      <c r="G18" s="26"/>
      <c r="H18" s="26"/>
      <c r="I18" s="32"/>
    </row>
    <row r="19" customHeight="1" spans="1:9">
      <c r="A19" s="23"/>
      <c r="B19" s="24"/>
      <c r="C19" s="25"/>
      <c r="D19" s="23"/>
      <c r="E19" s="26"/>
      <c r="F19" s="26"/>
      <c r="G19" s="26"/>
      <c r="H19" s="26"/>
      <c r="I19" s="32"/>
    </row>
    <row r="20" customHeight="1" spans="1:9">
      <c r="A20" s="23"/>
      <c r="B20" s="24"/>
      <c r="C20" s="25"/>
      <c r="D20" s="23"/>
      <c r="E20" s="26"/>
      <c r="F20" s="26"/>
      <c r="G20" s="26"/>
      <c r="H20" s="26"/>
      <c r="I20" s="32"/>
    </row>
    <row r="21" customHeight="1" spans="1:9">
      <c r="A21" s="23"/>
      <c r="B21" s="24"/>
      <c r="C21" s="25"/>
      <c r="D21" s="23"/>
      <c r="E21" s="26"/>
      <c r="F21" s="26"/>
      <c r="G21" s="26"/>
      <c r="H21" s="26"/>
      <c r="I21" s="32"/>
    </row>
    <row r="22" customHeight="1" spans="1:9">
      <c r="A22" s="23"/>
      <c r="B22" s="24"/>
      <c r="C22" s="25"/>
      <c r="D22" s="23"/>
      <c r="E22" s="26"/>
      <c r="F22" s="26"/>
      <c r="G22" s="26"/>
      <c r="H22" s="26"/>
      <c r="I22" s="32"/>
    </row>
    <row r="23" customHeight="1" spans="1:9">
      <c r="A23" s="23"/>
      <c r="B23" s="24"/>
      <c r="C23" s="25"/>
      <c r="D23" s="23"/>
      <c r="E23" s="26"/>
      <c r="F23" s="26"/>
      <c r="G23" s="26"/>
      <c r="H23" s="26"/>
      <c r="I23" s="32"/>
    </row>
    <row r="24" customHeight="1" spans="1:9">
      <c r="A24" s="23"/>
      <c r="B24" s="24"/>
      <c r="C24" s="25"/>
      <c r="D24" s="23"/>
      <c r="E24" s="26"/>
      <c r="F24" s="26"/>
      <c r="G24" s="26"/>
      <c r="H24" s="26"/>
      <c r="I24" s="32"/>
    </row>
    <row r="25" customHeight="1" spans="1:9">
      <c r="A25" s="23"/>
      <c r="B25" s="24"/>
      <c r="C25" s="25"/>
      <c r="D25" s="23"/>
      <c r="E25" s="26"/>
      <c r="F25" s="26"/>
      <c r="G25" s="26"/>
      <c r="H25" s="26"/>
      <c r="I25" s="32"/>
    </row>
    <row r="26" customHeight="1" spans="1:9">
      <c r="A26" s="23"/>
      <c r="B26" s="24"/>
      <c r="C26" s="25"/>
      <c r="D26" s="23"/>
      <c r="E26" s="26"/>
      <c r="F26" s="26"/>
      <c r="G26" s="26"/>
      <c r="H26" s="26"/>
      <c r="I26" s="32"/>
    </row>
    <row r="27" customHeight="1" spans="1:9">
      <c r="A27" s="27" t="s">
        <v>1117</v>
      </c>
      <c r="B27" s="28"/>
      <c r="C27" s="25"/>
      <c r="D27" s="23"/>
      <c r="E27" s="26">
        <f>SUM(E6:E26)</f>
        <v>0</v>
      </c>
      <c r="F27" s="26"/>
      <c r="G27" s="26">
        <f>SUM(G6:G26)</f>
        <v>0</v>
      </c>
      <c r="H27" s="26">
        <f>SUM(H6:H26)</f>
        <v>0</v>
      </c>
      <c r="I27" s="32"/>
    </row>
    <row r="28" customHeight="1" spans="1:7">
      <c r="A28" s="29" t="str">
        <f>封面!D11&amp;封面!G11</f>
        <v>填表人：魏延辉</v>
      </c>
      <c r="G28" s="20" t="str">
        <f>"评估人员："&amp;封面!G38</f>
        <v>评估人员：</v>
      </c>
    </row>
    <row r="29" customHeight="1" spans="1:1">
      <c r="A29" s="29" t="str">
        <f>CONCATENATE(封面!D13,封面!F13,封面!G13,封面!H13,封面!I13,封面!J13,封面!K13)</f>
        <v>填表日期：2021年3月31日</v>
      </c>
    </row>
  </sheetData>
  <mergeCells count="3">
    <mergeCell ref="A2:I2"/>
    <mergeCell ref="A3:I3"/>
    <mergeCell ref="A27:B27"/>
  </mergeCells>
  <hyperlinks>
    <hyperlink ref="A1" location="索引目录!I24" display="返回索引页"/>
    <hyperlink ref="B1" location="'非流动负债汇总 '!B10"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Roman,常规"6-5
&amp;"宋体,常规"共&amp;"Times New Roman,常规"&amp;N&amp;"宋体,常规"页第&amp;"Times New Roman,常规"&amp;P&amp;"宋体,常规"页</oddHeader>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workbookViewId="0">
      <selection activeCell="A3" sqref="A3:H3"/>
    </sheetView>
  </sheetViews>
  <sheetFormatPr defaultColWidth="9" defaultRowHeight="15.75" customHeight="1" outlineLevelCol="7"/>
  <cols>
    <col min="1" max="1" width="8.125" style="13" customWidth="1"/>
    <col min="2" max="2" width="31.875" style="13" customWidth="1"/>
    <col min="3" max="3" width="15.875" style="13" customWidth="1"/>
    <col min="4" max="5" width="17.375" style="13" hidden="1" customWidth="1" outlineLevel="1"/>
    <col min="6" max="6" width="22.25" style="13" customWidth="1" collapsed="1"/>
    <col min="7" max="7" width="22.25" style="13" customWidth="1"/>
    <col min="8" max="8" width="20.125" style="13" customWidth="1"/>
    <col min="9" max="16384" width="9" style="13"/>
  </cols>
  <sheetData>
    <row r="1" spans="1:8">
      <c r="A1" s="14" t="s">
        <v>284</v>
      </c>
      <c r="B1" s="33" t="s">
        <v>361</v>
      </c>
      <c r="C1" s="12"/>
      <c r="D1" s="12"/>
      <c r="E1" s="12"/>
      <c r="F1" s="12"/>
      <c r="G1" s="12"/>
      <c r="H1" s="12"/>
    </row>
    <row r="2" s="11" customFormat="1" ht="30" customHeight="1" spans="1:8">
      <c r="A2" s="17" t="s">
        <v>1122</v>
      </c>
      <c r="B2" s="34"/>
      <c r="C2" s="34"/>
      <c r="D2" s="34"/>
      <c r="E2" s="34"/>
      <c r="F2" s="34"/>
      <c r="G2" s="34"/>
      <c r="H2" s="34"/>
    </row>
    <row r="3" ht="14.1" customHeight="1" spans="1:8">
      <c r="A3" s="19" t="str">
        <f>CONCATENATE(封面!D9,封面!F9,封面!G9,封面!H9,封面!I9,封面!J9,封面!K9)</f>
        <v>评估基准日：2021年3月31日</v>
      </c>
      <c r="B3" s="19"/>
      <c r="C3" s="19"/>
      <c r="D3" s="19"/>
      <c r="E3" s="19"/>
      <c r="F3" s="19"/>
      <c r="G3" s="19"/>
      <c r="H3" s="19"/>
    </row>
    <row r="4" customHeight="1" spans="1:8">
      <c r="A4" s="20" t="str">
        <f>封面!D7&amp;封面!F7</f>
        <v>产权持有人：黑龙江省机场管理集团有限公司漠河机场分公司</v>
      </c>
      <c r="H4" s="31" t="s">
        <v>286</v>
      </c>
    </row>
    <row r="5" s="12" customFormat="1" customHeight="1" spans="1:8">
      <c r="A5" s="21" t="s">
        <v>351</v>
      </c>
      <c r="B5" s="21" t="s">
        <v>1123</v>
      </c>
      <c r="C5" s="21" t="s">
        <v>489</v>
      </c>
      <c r="D5" s="22" t="s">
        <v>364</v>
      </c>
      <c r="E5" s="22" t="s">
        <v>442</v>
      </c>
      <c r="F5" s="21" t="s">
        <v>366</v>
      </c>
      <c r="G5" s="21" t="s">
        <v>367</v>
      </c>
      <c r="H5" s="21" t="s">
        <v>450</v>
      </c>
    </row>
    <row r="6" customHeight="1" spans="1:8">
      <c r="A6" s="23"/>
      <c r="B6" s="24"/>
      <c r="C6" s="25"/>
      <c r="D6" s="35"/>
      <c r="E6" s="35"/>
      <c r="F6" s="35"/>
      <c r="G6" s="35"/>
      <c r="H6" s="32"/>
    </row>
    <row r="7" customHeight="1" spans="1:8">
      <c r="A7" s="23"/>
      <c r="B7" s="24"/>
      <c r="C7" s="25"/>
      <c r="D7" s="35"/>
      <c r="E7" s="35"/>
      <c r="F7" s="35"/>
      <c r="G7" s="35"/>
      <c r="H7" s="32"/>
    </row>
    <row r="8" customHeight="1" spans="1:8">
      <c r="A8" s="23"/>
      <c r="B8" s="24"/>
      <c r="C8" s="25"/>
      <c r="D8" s="35"/>
      <c r="E8" s="35"/>
      <c r="F8" s="35"/>
      <c r="G8" s="35"/>
      <c r="H8" s="32"/>
    </row>
    <row r="9" customHeight="1" spans="1:8">
      <c r="A9" s="23"/>
      <c r="B9" s="24"/>
      <c r="C9" s="25"/>
      <c r="D9" s="35"/>
      <c r="E9" s="35"/>
      <c r="F9" s="35"/>
      <c r="G9" s="35"/>
      <c r="H9" s="32"/>
    </row>
    <row r="10" customHeight="1" spans="1:8">
      <c r="A10" s="23"/>
      <c r="B10" s="24"/>
      <c r="C10" s="25"/>
      <c r="D10" s="35"/>
      <c r="E10" s="35"/>
      <c r="F10" s="35"/>
      <c r="G10" s="35"/>
      <c r="H10" s="32"/>
    </row>
    <row r="11" customHeight="1" spans="1:8">
      <c r="A11" s="23"/>
      <c r="B11" s="24"/>
      <c r="C11" s="25"/>
      <c r="D11" s="35"/>
      <c r="E11" s="35"/>
      <c r="F11" s="35"/>
      <c r="G11" s="35"/>
      <c r="H11" s="32"/>
    </row>
    <row r="12" customHeight="1" spans="1:8">
      <c r="A12" s="23"/>
      <c r="B12" s="24"/>
      <c r="C12" s="25"/>
      <c r="D12" s="35"/>
      <c r="E12" s="35"/>
      <c r="F12" s="35"/>
      <c r="G12" s="35"/>
      <c r="H12" s="32"/>
    </row>
    <row r="13" customHeight="1" spans="1:8">
      <c r="A13" s="23"/>
      <c r="B13" s="24"/>
      <c r="C13" s="25"/>
      <c r="D13" s="35"/>
      <c r="E13" s="35"/>
      <c r="F13" s="35"/>
      <c r="G13" s="35"/>
      <c r="H13" s="32"/>
    </row>
    <row r="14" customHeight="1" spans="1:8">
      <c r="A14" s="23"/>
      <c r="B14" s="24"/>
      <c r="C14" s="25"/>
      <c r="D14" s="35"/>
      <c r="E14" s="35"/>
      <c r="F14" s="35"/>
      <c r="G14" s="35"/>
      <c r="H14" s="32"/>
    </row>
    <row r="15" customHeight="1" spans="1:8">
      <c r="A15" s="23"/>
      <c r="B15" s="24"/>
      <c r="C15" s="25"/>
      <c r="D15" s="35"/>
      <c r="E15" s="35"/>
      <c r="F15" s="35"/>
      <c r="G15" s="35"/>
      <c r="H15" s="32"/>
    </row>
    <row r="16" customHeight="1" spans="1:8">
      <c r="A16" s="23"/>
      <c r="B16" s="24"/>
      <c r="C16" s="25"/>
      <c r="D16" s="35"/>
      <c r="E16" s="35"/>
      <c r="F16" s="35"/>
      <c r="G16" s="35"/>
      <c r="H16" s="32"/>
    </row>
    <row r="17" customHeight="1" spans="1:8">
      <c r="A17" s="23"/>
      <c r="B17" s="24"/>
      <c r="C17" s="25"/>
      <c r="D17" s="35"/>
      <c r="E17" s="35"/>
      <c r="F17" s="35"/>
      <c r="G17" s="35"/>
      <c r="H17" s="32"/>
    </row>
    <row r="18" customHeight="1" spans="1:8">
      <c r="A18" s="23"/>
      <c r="B18" s="24"/>
      <c r="C18" s="25"/>
      <c r="D18" s="35"/>
      <c r="E18" s="35"/>
      <c r="F18" s="35"/>
      <c r="G18" s="35"/>
      <c r="H18" s="32"/>
    </row>
    <row r="19" customHeight="1" spans="1:8">
      <c r="A19" s="23"/>
      <c r="B19" s="24"/>
      <c r="C19" s="25"/>
      <c r="D19" s="35"/>
      <c r="E19" s="35"/>
      <c r="F19" s="35"/>
      <c r="G19" s="35"/>
      <c r="H19" s="32"/>
    </row>
    <row r="20" customHeight="1" spans="1:8">
      <c r="A20" s="23"/>
      <c r="B20" s="24"/>
      <c r="C20" s="25"/>
      <c r="D20" s="35"/>
      <c r="E20" s="35"/>
      <c r="F20" s="35"/>
      <c r="G20" s="35"/>
      <c r="H20" s="32"/>
    </row>
    <row r="21" customHeight="1" spans="1:8">
      <c r="A21" s="23"/>
      <c r="B21" s="24"/>
      <c r="C21" s="25"/>
      <c r="D21" s="35"/>
      <c r="E21" s="35"/>
      <c r="F21" s="35"/>
      <c r="G21" s="35"/>
      <c r="H21" s="32"/>
    </row>
    <row r="22" customHeight="1" spans="1:8">
      <c r="A22" s="23"/>
      <c r="B22" s="24"/>
      <c r="C22" s="25"/>
      <c r="D22" s="35"/>
      <c r="E22" s="35"/>
      <c r="F22" s="35"/>
      <c r="G22" s="35"/>
      <c r="H22" s="32"/>
    </row>
    <row r="23" customHeight="1" spans="1:8">
      <c r="A23" s="23"/>
      <c r="B23" s="24"/>
      <c r="C23" s="25"/>
      <c r="D23" s="35"/>
      <c r="E23" s="35"/>
      <c r="F23" s="35"/>
      <c r="G23" s="35"/>
      <c r="H23" s="32"/>
    </row>
    <row r="24" customHeight="1" spans="1:8">
      <c r="A24" s="23"/>
      <c r="B24" s="24"/>
      <c r="C24" s="25"/>
      <c r="D24" s="35"/>
      <c r="E24" s="35"/>
      <c r="F24" s="35"/>
      <c r="G24" s="35"/>
      <c r="H24" s="32"/>
    </row>
    <row r="25" customHeight="1" spans="1:8">
      <c r="A25" s="23"/>
      <c r="B25" s="24"/>
      <c r="C25" s="25"/>
      <c r="D25" s="35"/>
      <c r="E25" s="35"/>
      <c r="F25" s="35"/>
      <c r="G25" s="35"/>
      <c r="H25" s="32"/>
    </row>
    <row r="26" customHeight="1" spans="1:8">
      <c r="A26" s="23"/>
      <c r="B26" s="24"/>
      <c r="C26" s="25"/>
      <c r="D26" s="35"/>
      <c r="E26" s="35"/>
      <c r="F26" s="35"/>
      <c r="G26" s="35"/>
      <c r="H26" s="32"/>
    </row>
    <row r="27" customHeight="1" spans="1:8">
      <c r="A27" s="27" t="s">
        <v>1117</v>
      </c>
      <c r="B27" s="28"/>
      <c r="C27" s="25"/>
      <c r="D27" s="35">
        <f>SUM(D6:D26)</f>
        <v>0</v>
      </c>
      <c r="E27" s="35"/>
      <c r="F27" s="35">
        <f>SUM(F6:F26)</f>
        <v>0</v>
      </c>
      <c r="G27" s="35">
        <f>SUM(G6:G26)</f>
        <v>0</v>
      </c>
      <c r="H27" s="32"/>
    </row>
    <row r="28" customHeight="1" spans="1:6">
      <c r="A28" s="29" t="str">
        <f>封面!D11&amp;封面!G11</f>
        <v>填表人：魏延辉</v>
      </c>
      <c r="F28" s="13" t="str">
        <f>"评估人员："&amp;封面!G38</f>
        <v>评估人员：</v>
      </c>
    </row>
    <row r="29" customHeight="1" spans="1:1">
      <c r="A29" s="29" t="str">
        <f>CONCATENATE(封面!D13,封面!F13,封面!G13,封面!H13,封面!I13,封面!J13,封面!K13)</f>
        <v>填表日期：2021年3月31日</v>
      </c>
    </row>
  </sheetData>
  <mergeCells count="3">
    <mergeCell ref="A2:H2"/>
    <mergeCell ref="A3:H3"/>
    <mergeCell ref="A27:B27"/>
  </mergeCells>
  <hyperlinks>
    <hyperlink ref="A1" location="索引目录!I25" display="返回索引页"/>
    <hyperlink ref="B1" location="'非流动负债汇总 '!B11" display="返回"/>
  </hyperlinks>
  <printOptions horizontalCentered="1"/>
  <pageMargins left="0.354166666666667" right="0.354166666666667" top="0.786805555555556" bottom="0.786805555555556" header="1.01944444444444" footer="0.511111111111111"/>
  <pageSetup paperSize="9" firstPageNumber="4294963191" fitToHeight="0" orientation="landscape" useFirstPageNumber="1"/>
  <headerFooter alignWithMargins="0">
    <oddHeader>&amp;R&amp;"宋体,常规"&amp;10表&amp;"Times New Roman,常规"6-6
&amp;"宋体,常规"共&amp;"Times New Roman,常规"&amp;N&amp;"宋体,常规"页第&amp;"Times New Roman,常规"&amp;P&amp;"宋体,常规"页</oddHeader>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9"/>
  <sheetViews>
    <sheetView workbookViewId="0">
      <selection activeCell="D7" sqref="D7"/>
    </sheetView>
  </sheetViews>
  <sheetFormatPr defaultColWidth="9" defaultRowHeight="15.75" customHeight="1"/>
  <cols>
    <col min="1" max="1" width="6.375" style="13" customWidth="1"/>
    <col min="2" max="2" width="27.75" style="13" customWidth="1"/>
    <col min="3" max="3" width="14.25" style="13" customWidth="1"/>
    <col min="4" max="4" width="19.5" style="13" customWidth="1"/>
    <col min="5" max="6" width="16.5" style="13" hidden="1" customWidth="1" outlineLevel="1"/>
    <col min="7" max="7" width="18.875" style="13" customWidth="1" collapsed="1"/>
    <col min="8" max="8" width="18.875" style="13" customWidth="1"/>
    <col min="9" max="9" width="15.5" style="13" customWidth="1"/>
    <col min="10" max="16384" width="9" style="13"/>
  </cols>
  <sheetData>
    <row r="1" spans="1:9">
      <c r="A1" s="14" t="s">
        <v>284</v>
      </c>
      <c r="B1" s="15" t="s">
        <v>361</v>
      </c>
      <c r="C1" s="16"/>
      <c r="D1" s="16"/>
      <c r="E1" s="16"/>
      <c r="F1" s="16"/>
      <c r="G1" s="16"/>
      <c r="H1" s="16"/>
      <c r="I1" s="16"/>
    </row>
    <row r="2" s="11" customFormat="1" ht="30" customHeight="1" spans="1:9">
      <c r="A2" s="17" t="s">
        <v>1124</v>
      </c>
      <c r="B2" s="18"/>
      <c r="C2" s="18"/>
      <c r="D2" s="18"/>
      <c r="E2" s="18"/>
      <c r="F2" s="18"/>
      <c r="G2" s="18"/>
      <c r="H2" s="18"/>
      <c r="I2" s="18"/>
    </row>
    <row r="3" ht="14.1" customHeight="1" spans="1:9">
      <c r="A3" s="19" t="str">
        <f>CONCATENATE(封面!D9,封面!F9,封面!G9,封面!H9,封面!I9,封面!J9,封面!K9)</f>
        <v>评估基准日：2021年3月31日</v>
      </c>
      <c r="B3" s="19"/>
      <c r="C3" s="19"/>
      <c r="D3" s="19"/>
      <c r="E3" s="19"/>
      <c r="F3" s="19"/>
      <c r="G3" s="19"/>
      <c r="H3" s="19"/>
      <c r="I3" s="30"/>
    </row>
    <row r="4" customHeight="1" spans="1:9">
      <c r="A4" s="20" t="str">
        <f>封面!D7&amp;封面!F7</f>
        <v>产权持有人：黑龙江省机场管理集团有限公司漠河机场分公司</v>
      </c>
      <c r="I4" s="31" t="s">
        <v>286</v>
      </c>
    </row>
    <row r="5" s="12" customFormat="1" customHeight="1" spans="1:9">
      <c r="A5" s="21" t="s">
        <v>351</v>
      </c>
      <c r="B5" s="21" t="s">
        <v>479</v>
      </c>
      <c r="C5" s="21" t="s">
        <v>489</v>
      </c>
      <c r="D5" s="21" t="s">
        <v>573</v>
      </c>
      <c r="E5" s="22" t="s">
        <v>364</v>
      </c>
      <c r="F5" s="22" t="s">
        <v>442</v>
      </c>
      <c r="G5" s="21" t="s">
        <v>366</v>
      </c>
      <c r="H5" s="21" t="s">
        <v>367</v>
      </c>
      <c r="I5" s="21" t="s">
        <v>450</v>
      </c>
    </row>
    <row r="6" customHeight="1" spans="1:9">
      <c r="A6" s="23"/>
      <c r="B6" s="24"/>
      <c r="C6" s="25"/>
      <c r="D6" s="23"/>
      <c r="E6" s="26"/>
      <c r="F6" s="26"/>
      <c r="G6" s="26"/>
      <c r="H6" s="26"/>
      <c r="I6" s="32"/>
    </row>
    <row r="7" customHeight="1" spans="1:9">
      <c r="A7" s="23"/>
      <c r="B7" s="24"/>
      <c r="C7" s="25"/>
      <c r="D7" s="23"/>
      <c r="E7" s="26"/>
      <c r="F7" s="26"/>
      <c r="G7" s="26"/>
      <c r="H7" s="26"/>
      <c r="I7" s="32"/>
    </row>
    <row r="8" customHeight="1" spans="1:9">
      <c r="A8" s="23"/>
      <c r="B8" s="24"/>
      <c r="C8" s="25"/>
      <c r="D8" s="23"/>
      <c r="E8" s="26"/>
      <c r="F8" s="26"/>
      <c r="G8" s="26"/>
      <c r="H8" s="26"/>
      <c r="I8" s="32"/>
    </row>
    <row r="9" customHeight="1" spans="1:9">
      <c r="A9" s="23"/>
      <c r="B9" s="24"/>
      <c r="C9" s="25"/>
      <c r="D9" s="23"/>
      <c r="E9" s="26"/>
      <c r="F9" s="26"/>
      <c r="G9" s="26"/>
      <c r="H9" s="26"/>
      <c r="I9" s="32"/>
    </row>
    <row r="10" customHeight="1" spans="1:9">
      <c r="A10" s="23"/>
      <c r="B10" s="24"/>
      <c r="C10" s="25"/>
      <c r="D10" s="23"/>
      <c r="E10" s="26"/>
      <c r="F10" s="26"/>
      <c r="G10" s="26"/>
      <c r="H10" s="26"/>
      <c r="I10" s="32"/>
    </row>
    <row r="11" customHeight="1" spans="1:9">
      <c r="A11" s="23"/>
      <c r="B11" s="24"/>
      <c r="C11" s="25"/>
      <c r="D11" s="23"/>
      <c r="E11" s="26"/>
      <c r="F11" s="26"/>
      <c r="G11" s="26"/>
      <c r="H11" s="26"/>
      <c r="I11" s="32"/>
    </row>
    <row r="12" customHeight="1" spans="1:9">
      <c r="A12" s="23"/>
      <c r="B12" s="24"/>
      <c r="C12" s="25"/>
      <c r="D12" s="23"/>
      <c r="E12" s="26"/>
      <c r="F12" s="26"/>
      <c r="G12" s="26"/>
      <c r="H12" s="26"/>
      <c r="I12" s="32"/>
    </row>
    <row r="13" customHeight="1" spans="1:9">
      <c r="A13" s="23"/>
      <c r="B13" s="24"/>
      <c r="C13" s="25"/>
      <c r="D13" s="23"/>
      <c r="E13" s="26"/>
      <c r="F13" s="26"/>
      <c r="G13" s="26"/>
      <c r="H13" s="26"/>
      <c r="I13" s="32"/>
    </row>
    <row r="14" customHeight="1" spans="1:9">
      <c r="A14" s="23"/>
      <c r="B14" s="24"/>
      <c r="C14" s="25"/>
      <c r="D14" s="23"/>
      <c r="E14" s="26"/>
      <c r="F14" s="26"/>
      <c r="G14" s="26"/>
      <c r="H14" s="26"/>
      <c r="I14" s="32"/>
    </row>
    <row r="15" customHeight="1" spans="1:9">
      <c r="A15" s="23"/>
      <c r="B15" s="24"/>
      <c r="C15" s="25"/>
      <c r="D15" s="23"/>
      <c r="E15" s="26"/>
      <c r="F15" s="26"/>
      <c r="G15" s="26"/>
      <c r="H15" s="26"/>
      <c r="I15" s="32"/>
    </row>
    <row r="16" customHeight="1" spans="1:9">
      <c r="A16" s="23"/>
      <c r="B16" s="24"/>
      <c r="C16" s="25"/>
      <c r="D16" s="23"/>
      <c r="E16" s="26"/>
      <c r="F16" s="26"/>
      <c r="G16" s="26"/>
      <c r="H16" s="26"/>
      <c r="I16" s="32"/>
    </row>
    <row r="17" customHeight="1" spans="1:9">
      <c r="A17" s="23"/>
      <c r="B17" s="24"/>
      <c r="C17" s="25"/>
      <c r="D17" s="23"/>
      <c r="E17" s="26"/>
      <c r="F17" s="26"/>
      <c r="G17" s="26"/>
      <c r="H17" s="26"/>
      <c r="I17" s="32"/>
    </row>
    <row r="18" customHeight="1" spans="1:9">
      <c r="A18" s="23"/>
      <c r="B18" s="24"/>
      <c r="C18" s="25"/>
      <c r="D18" s="23"/>
      <c r="E18" s="26"/>
      <c r="F18" s="26"/>
      <c r="G18" s="26"/>
      <c r="H18" s="26"/>
      <c r="I18" s="32"/>
    </row>
    <row r="19" customHeight="1" spans="1:9">
      <c r="A19" s="23"/>
      <c r="B19" s="24"/>
      <c r="C19" s="25"/>
      <c r="D19" s="23"/>
      <c r="E19" s="26"/>
      <c r="F19" s="26"/>
      <c r="G19" s="26"/>
      <c r="H19" s="26"/>
      <c r="I19" s="32"/>
    </row>
    <row r="20" customHeight="1" spans="1:9">
      <c r="A20" s="23"/>
      <c r="B20" s="24"/>
      <c r="C20" s="25"/>
      <c r="D20" s="23"/>
      <c r="E20" s="26"/>
      <c r="F20" s="26"/>
      <c r="G20" s="26"/>
      <c r="H20" s="26"/>
      <c r="I20" s="32"/>
    </row>
    <row r="21" customHeight="1" spans="1:9">
      <c r="A21" s="23"/>
      <c r="B21" s="24"/>
      <c r="C21" s="25"/>
      <c r="D21" s="23"/>
      <c r="E21" s="26"/>
      <c r="F21" s="26"/>
      <c r="G21" s="26"/>
      <c r="H21" s="26"/>
      <c r="I21" s="32"/>
    </row>
    <row r="22" customHeight="1" spans="1:9">
      <c r="A22" s="23"/>
      <c r="B22" s="24"/>
      <c r="C22" s="25"/>
      <c r="D22" s="23"/>
      <c r="E22" s="26"/>
      <c r="F22" s="26"/>
      <c r="G22" s="26"/>
      <c r="H22" s="26"/>
      <c r="I22" s="32"/>
    </row>
    <row r="23" customHeight="1" spans="1:9">
      <c r="A23" s="23"/>
      <c r="B23" s="24"/>
      <c r="C23" s="25"/>
      <c r="D23" s="23"/>
      <c r="E23" s="26"/>
      <c r="F23" s="26"/>
      <c r="G23" s="26"/>
      <c r="H23" s="26"/>
      <c r="I23" s="32"/>
    </row>
    <row r="24" customHeight="1" spans="1:9">
      <c r="A24" s="23"/>
      <c r="B24" s="24"/>
      <c r="C24" s="25"/>
      <c r="D24" s="23"/>
      <c r="E24" s="26"/>
      <c r="F24" s="26"/>
      <c r="G24" s="26"/>
      <c r="H24" s="26"/>
      <c r="I24" s="32"/>
    </row>
    <row r="25" customHeight="1" spans="1:9">
      <c r="A25" s="23"/>
      <c r="B25" s="24"/>
      <c r="C25" s="25"/>
      <c r="D25" s="23"/>
      <c r="E25" s="26"/>
      <c r="F25" s="26"/>
      <c r="G25" s="26"/>
      <c r="H25" s="26"/>
      <c r="I25" s="32"/>
    </row>
    <row r="26" customHeight="1" spans="1:9">
      <c r="A26" s="23"/>
      <c r="B26" s="24"/>
      <c r="C26" s="25"/>
      <c r="D26" s="23"/>
      <c r="E26" s="26"/>
      <c r="F26" s="26"/>
      <c r="G26" s="26"/>
      <c r="H26" s="26"/>
      <c r="I26" s="32"/>
    </row>
    <row r="27" customHeight="1" spans="1:9">
      <c r="A27" s="27" t="s">
        <v>1117</v>
      </c>
      <c r="B27" s="28"/>
      <c r="C27" s="25"/>
      <c r="D27" s="23"/>
      <c r="E27" s="26">
        <f>SUM(E6:E26)</f>
        <v>0</v>
      </c>
      <c r="F27" s="26"/>
      <c r="G27" s="26">
        <f>SUM(G6:G26)</f>
        <v>0</v>
      </c>
      <c r="H27" s="26">
        <f>SUM(H6:H26)</f>
        <v>0</v>
      </c>
      <c r="I27" s="32"/>
    </row>
    <row r="28" customHeight="1" spans="1:7">
      <c r="A28" s="29" t="str">
        <f>封面!D11&amp;封面!G11</f>
        <v>填表人：魏延辉</v>
      </c>
      <c r="G28" s="20" t="str">
        <f>"评估人员："&amp;封面!G38</f>
        <v>评估人员：</v>
      </c>
    </row>
    <row r="29" customHeight="1" spans="1:1">
      <c r="A29" s="29" t="str">
        <f>CONCATENATE(封面!D13,封面!F13,封面!G13,封面!H13,封面!I13,封面!J13,封面!K13)</f>
        <v>填表日期：2021年3月31日</v>
      </c>
    </row>
  </sheetData>
  <mergeCells count="3">
    <mergeCell ref="A2:I2"/>
    <mergeCell ref="A3:I3"/>
    <mergeCell ref="A27:B27"/>
  </mergeCells>
  <hyperlinks>
    <hyperlink ref="A1" location="索引目录!I26" display="返回索引页"/>
    <hyperlink ref="B1" location="'非流动负债汇总 '!B12" display="返回"/>
  </hyperlinks>
  <printOptions horizontalCentered="1"/>
  <pageMargins left="0.354166666666667" right="0.354166666666667" top="0.786805555555556" bottom="0.786805555555556" header="1.05" footer="0.511111111111111"/>
  <pageSetup paperSize="9" firstPageNumber="4294963191" fitToHeight="0" orientation="landscape" useFirstPageNumber="1"/>
  <headerFooter alignWithMargins="0">
    <oddHeader>&amp;R&amp;"宋体,常规"&amp;10表&amp;"Times New Roman,常规"6-7
&amp;"宋体,常规"共&amp;"Times New Roman,常规"&amp;N&amp;"宋体,常规"页第&amp;"Times New Roman,常规"&amp;P&amp;"宋体,常规"页</oddHeader>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6"/>
  <sheetViews>
    <sheetView showFormulas="1" workbookViewId="0">
      <selection activeCell="C1" sqref="C1"/>
    </sheetView>
  </sheetViews>
  <sheetFormatPr defaultColWidth="8.25" defaultRowHeight="12.75" outlineLevelCol="2"/>
  <cols>
    <col min="1" max="1" width="26.875" style="1" customWidth="1"/>
    <col min="2" max="2" width="1.25" style="1" customWidth="1"/>
    <col min="3" max="3" width="28.875" style="1" customWidth="1"/>
    <col min="4" max="16384" width="8.25" style="1"/>
  </cols>
  <sheetData>
    <row r="1" ht="15.75" spans="1:1">
      <c r="A1" t="s">
        <v>639</v>
      </c>
    </row>
    <row r="2" ht="13.5" spans="1:1">
      <c r="A2" s="2" t="s">
        <v>1125</v>
      </c>
    </row>
    <row r="3" ht="13.5" spans="1:3">
      <c r="A3" s="3" t="s">
        <v>1126</v>
      </c>
      <c r="C3" s="4" t="s">
        <v>1127</v>
      </c>
    </row>
    <row r="4" spans="1:1">
      <c r="A4" s="3">
        <v>3</v>
      </c>
    </row>
    <row r="6" ht="13.5"/>
    <row r="7" spans="1:1">
      <c r="A7" s="5" t="s">
        <v>1128</v>
      </c>
    </row>
    <row r="8" spans="1:1">
      <c r="A8" s="6" t="s">
        <v>1129</v>
      </c>
    </row>
    <row r="9" spans="1:1">
      <c r="A9" s="7" t="s">
        <v>1130</v>
      </c>
    </row>
    <row r="10" spans="1:1">
      <c r="A10" s="6" t="s">
        <v>1131</v>
      </c>
    </row>
    <row r="11" ht="13.5" spans="1:1">
      <c r="A11" s="8" t="s">
        <v>1132</v>
      </c>
    </row>
    <row r="13" ht="13.5"/>
    <row r="14" ht="13.5" spans="1:1">
      <c r="A14" s="4" t="s">
        <v>1133</v>
      </c>
    </row>
    <row r="16" ht="13.5"/>
    <row r="17" ht="13.5" spans="3:3">
      <c r="C17" s="4" t="s">
        <v>1134</v>
      </c>
    </row>
    <row r="20" spans="1:1">
      <c r="A20" s="9" t="s">
        <v>1135</v>
      </c>
    </row>
    <row r="26" ht="13.5" spans="3:3">
      <c r="C26" s="10" t="s">
        <v>1136</v>
      </c>
    </row>
  </sheetData>
  <sheetProtection password="8863" sheet="1" objects="1"/>
  <pageMargins left="0.75" right="0.75" top="1" bottom="1" header="0.5" footer="0.5"/>
  <pageSetup paperSize="9" firstPageNumber="4294963191" orientation="portrait" useFirstPageNumber="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93</vt:i4>
      </vt:variant>
    </vt:vector>
  </HeadingPairs>
  <TitlesOfParts>
    <vt:vector size="93" baseType="lpstr">
      <vt:lpstr>封面</vt:lpstr>
      <vt:lpstr>索引目录</vt:lpstr>
      <vt:lpstr>龙企华填表说明</vt:lpstr>
      <vt:lpstr>基本情况</vt:lpstr>
      <vt:lpstr>企业评估项目联系人</vt:lpstr>
      <vt:lpstr>审定数</vt:lpstr>
      <vt:lpstr>分类汇总</vt:lpstr>
      <vt:lpstr>流动汇总</vt:lpstr>
      <vt:lpstr>现金</vt:lpstr>
      <vt:lpstr>银行存款</vt:lpstr>
      <vt:lpstr>其他货币资金</vt:lpstr>
      <vt:lpstr>交易性金融资产汇总</vt:lpstr>
      <vt:lpstr>交易性-股票</vt:lpstr>
      <vt:lpstr>交易性-债券</vt:lpstr>
      <vt:lpstr>交易性-基金</vt:lpstr>
      <vt:lpstr>应收票据</vt:lpstr>
      <vt:lpstr>应收账款</vt:lpstr>
      <vt:lpstr>预付账款</vt:lpstr>
      <vt:lpstr>应收利息</vt:lpstr>
      <vt:lpstr>应收股利（利润）</vt:lpstr>
      <vt:lpstr>其他应收款</vt:lpstr>
      <vt:lpstr>存货汇总</vt:lpstr>
      <vt:lpstr>材料采购（在途物资）</vt:lpstr>
      <vt:lpstr>原材料</vt:lpstr>
      <vt:lpstr>在库周转材料</vt:lpstr>
      <vt:lpstr>委托加工物资</vt:lpstr>
      <vt:lpstr>产成品（库存商品）</vt:lpstr>
      <vt:lpstr>在产品（自制半成品）</vt:lpstr>
      <vt:lpstr>发出商品</vt:lpstr>
      <vt:lpstr>在用周转材料</vt:lpstr>
      <vt:lpstr>一年到期非流动资产</vt:lpstr>
      <vt:lpstr>其他流动资产</vt:lpstr>
      <vt:lpstr>非流动资产汇总</vt:lpstr>
      <vt:lpstr>可供出售金融资产汇总</vt:lpstr>
      <vt:lpstr>可出售-股票</vt:lpstr>
      <vt:lpstr>可出售-债券</vt:lpstr>
      <vt:lpstr>可出售-其他</vt:lpstr>
      <vt:lpstr>持有到期投资</vt:lpstr>
      <vt:lpstr>长期应收</vt:lpstr>
      <vt:lpstr>股权投资</vt:lpstr>
      <vt:lpstr>4-5-1投资性房地产</vt:lpstr>
      <vt:lpstr>4-5-2投资性房地产</vt:lpstr>
      <vt:lpstr>4-5-3投资性地产</vt:lpstr>
      <vt:lpstr>4-5-4投资性地产</vt:lpstr>
      <vt:lpstr>房屋建筑物</vt:lpstr>
      <vt:lpstr>房01培训中心</vt:lpstr>
      <vt:lpstr>构筑物</vt:lpstr>
      <vt:lpstr>管道沟槽</vt:lpstr>
      <vt:lpstr>构01费用表</vt:lpstr>
      <vt:lpstr>明细表</vt:lpstr>
      <vt:lpstr>设备照片</vt:lpstr>
      <vt:lpstr>车辆</vt:lpstr>
      <vt:lpstr>电子设备</vt:lpstr>
      <vt:lpstr>土地</vt:lpstr>
      <vt:lpstr>在建工程汇总</vt:lpstr>
      <vt:lpstr>在建（土建）</vt:lpstr>
      <vt:lpstr>Sheet1</vt:lpstr>
      <vt:lpstr>在建（设备）</vt:lpstr>
      <vt:lpstr>工程物资</vt:lpstr>
      <vt:lpstr>固定资产清理</vt:lpstr>
      <vt:lpstr>生产性生物资产</vt:lpstr>
      <vt:lpstr>油气资产</vt:lpstr>
      <vt:lpstr>无形资产汇总</vt:lpstr>
      <vt:lpstr>无形-土地</vt:lpstr>
      <vt:lpstr>无形-矿业权</vt:lpstr>
      <vt:lpstr>无形-其他</vt:lpstr>
      <vt:lpstr>开发支出</vt:lpstr>
      <vt:lpstr>商誉</vt:lpstr>
      <vt:lpstr>长期待摊费用</vt:lpstr>
      <vt:lpstr>递延所得税资产</vt:lpstr>
      <vt:lpstr>其他非流动资产</vt:lpstr>
      <vt:lpstr>流动负债汇总</vt:lpstr>
      <vt:lpstr>短期借款</vt:lpstr>
      <vt:lpstr>交易性金融负债</vt:lpstr>
      <vt:lpstr>应付票据</vt:lpstr>
      <vt:lpstr>应付账款</vt:lpstr>
      <vt:lpstr>预收账款</vt:lpstr>
      <vt:lpstr>职工薪酬</vt:lpstr>
      <vt:lpstr>应交税费</vt:lpstr>
      <vt:lpstr>应付利息</vt:lpstr>
      <vt:lpstr>应付股利（利润）</vt:lpstr>
      <vt:lpstr>其他应付款</vt:lpstr>
      <vt:lpstr>一年到期非流动负债</vt:lpstr>
      <vt:lpstr>其他流动负债</vt:lpstr>
      <vt:lpstr>非流动负债汇总 </vt:lpstr>
      <vt:lpstr>长期借款</vt:lpstr>
      <vt:lpstr>应付债券</vt:lpstr>
      <vt:lpstr>长期应付款</vt:lpstr>
      <vt:lpstr>专项应付款</vt:lpstr>
      <vt:lpstr>预计负债</vt:lpstr>
      <vt:lpstr>递延所得税负债</vt:lpstr>
      <vt:lpstr>其他非流动负债</vt:lpstr>
      <vt:lpstr>00000000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新版通用申报表</dc:title>
  <dc:creator>Seaman</dc:creator>
  <cp:lastModifiedBy>WPS_1473061348</cp:lastModifiedBy>
  <dcterms:created xsi:type="dcterms:W3CDTF">1999-04-07T08:44:00Z</dcterms:created>
  <cp:lastPrinted>2018-11-01T08:40:00Z</cp:lastPrinted>
  <dcterms:modified xsi:type="dcterms:W3CDTF">2022-01-26T02:01:11Z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2052-11.1.0.11294</vt:lpwstr>
  </property>
  <property fmtid="{D5CDD505-2E9C-101B-9397-08002B2CF9AE}" pid="3" name="KSOReadingLayout">
    <vt:bool>true</vt:bool>
  </property>
  <property fmtid="{D5CDD505-2E9C-101B-9397-08002B2CF9AE}" pid="4" name="ICV">
    <vt:lpwstr>CA682AF0E13B4D63AB0FD688F38EE94C</vt:lpwstr>
  </property>
</Properties>
</file>