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metadata.xml" ContentType="application/vnd.openxmlformats-officedocument.spreadsheetml.sheetMetadata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8615"/>
  </bookViews>
  <sheets>
    <sheet name="窗帘价格" sheetId="2" r:id="rId1"/>
    <sheet name="窗帘计算清单" sheetId="1" state="hidden" r:id="rId2"/>
  </sheets>
  <externalReferences>
    <externalReference r:id="rId3"/>
  </externalReferences>
  <definedNames>
    <definedName name="_xlnm._FilterDatabase" localSheetId="0" hidden="1">窗帘价格!$A$1:$G$35</definedName>
    <definedName name="_xlnm._FilterDatabase" localSheetId="1" hidden="1">窗帘计算清单!$A$1:$M$113</definedName>
    <definedName name="_xlnm.Print_Area" localSheetId="0">窗帘价格!$A$1:$G$29</definedName>
    <definedName name="_xlnm.Print_Titles" localSheetId="0">窗帘价格!$1:$3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" name="ID_177559AA17AA44E3A34BD3A2DD645A7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279005" y="715010"/>
          <a:ext cx="4070985" cy="3050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9D74F25CC6064B41869C11891D16C70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757545" y="2361565"/>
          <a:ext cx="750570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D46D4417B4C4D619A43B82C55569DB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05170" y="5567680"/>
          <a:ext cx="609600" cy="605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00146F8B5BF0477E9A63F4614000742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05170" y="9439275"/>
          <a:ext cx="704215" cy="706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551D114A590544629E033DDB6EF7A73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24220" y="11095355"/>
          <a:ext cx="603250" cy="600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6A027194809D4910BE3B0C6E44E5D30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62320" y="13171805"/>
          <a:ext cx="579120" cy="57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86B0656FEB54512A43686953B7319A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52795" y="13838555"/>
          <a:ext cx="524510" cy="57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E834C7B7FFBE4E1A9C87C343BAD40F9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62320" y="14552930"/>
          <a:ext cx="562610" cy="561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179077EDA0484A6E886E0112F62081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24220" y="15248255"/>
          <a:ext cx="634365" cy="516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05E2A7FFC6A4E079E7B54DB1AB2F4C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33745" y="15905480"/>
          <a:ext cx="581025" cy="396875"/>
        </a:xfrm>
        <a:prstGeom prst="rect">
          <a:avLst/>
        </a:prstGeom>
        <a:noFill/>
        <a:ln w="9525">
          <a:noFill/>
        </a:ln>
      </xdr:spPr>
    </xdr:pic>
  </etc:cellImage>
</etc:cellImage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<sst xmlns="http://schemas.openxmlformats.org/spreadsheetml/2006/main" count="791" uniqueCount="145">
  <si>
    <t>窗帘及设施采购及安装清单</t>
  </si>
  <si>
    <t>项目名称：常州迎宾路幼儿园建设项目设计、采购、施工总承包（EPC一体化）—装饰专业分包工程</t>
  </si>
  <si>
    <t>序号</t>
  </si>
  <si>
    <t>楼层</t>
  </si>
  <si>
    <t>项目名称</t>
  </si>
  <si>
    <t>单位</t>
  </si>
  <si>
    <t>数量</t>
  </si>
  <si>
    <t>需求图</t>
  </si>
  <si>
    <t>备注</t>
  </si>
  <si>
    <t>一</t>
  </si>
  <si>
    <t>窗帘</t>
  </si>
  <si>
    <t>一层</t>
  </si>
  <si>
    <t>布帘（全遮光/湛蓝色/洗涤除味）；褶皱系数1.5
；式样满足甲方需求；按展开面积计算</t>
  </si>
  <si>
    <t>m2</t>
  </si>
  <si>
    <t>纱帘（单层/本白色/洗涤除味）；褶皱系数1.5
；式样满足甲方需求；按展开面积计算</t>
  </si>
  <si>
    <t>窗帘移轨（铝合金/本色）；按轨道延长米计算</t>
  </si>
  <si>
    <t>m</t>
  </si>
  <si>
    <t>卷帘（单层/灰色/除味）；按展开面积计算</t>
  </si>
  <si>
    <t>二层</t>
  </si>
  <si>
    <t>布帘（全遮光/翠绿色/洗涤除味）；褶皱系数1.5
；式样满足甲方需求；按展开面积计算</t>
  </si>
  <si>
    <t>布帘（半遮光/翠绿色/洗涤除味）；褶皱系数1.5
；式样满足甲方需求；按展开面积计算</t>
  </si>
  <si>
    <t>利旧原幼儿园（梁下设置/拆/清洗/改幅宽幅高/熨烫）</t>
  </si>
  <si>
    <t>原料</t>
  </si>
  <si>
    <t>罗马杆（铝合金/白色）；按杆端延长米计算</t>
  </si>
  <si>
    <t>三层</t>
  </si>
  <si>
    <t>布帘（全遮光/奶油色/洗涤除味）；褶皱系数1.5
；式样满足甲方需求；按展开面积计算</t>
  </si>
  <si>
    <t>纱帘（单层/本白色/洗涤除味）；按展开面积计算</t>
  </si>
  <si>
    <t>二</t>
  </si>
  <si>
    <t>设施</t>
  </si>
  <si>
    <t>幼儿物品储物架（五层/粉蓝渐变/单个H890*W370mm*D380mm/除味）；按个计算</t>
  </si>
  <si>
    <t>个</t>
  </si>
  <si>
    <t>幼儿物品储物架（五层/粉绿渐变/单个H890*W370mm*D380mm/除味）；按个计算</t>
  </si>
  <si>
    <t>幼儿物品储物架（五层/粉红渐变/单个H890*W370mm*D380mm/除味）；按个计算</t>
  </si>
  <si>
    <t>教师会议桌（单张W1600mm*D600mm/除味/滑轮限位/E0级桌板/喷涂钢管支腿支架/可折叠）；按张计算</t>
  </si>
  <si>
    <t>张</t>
  </si>
  <si>
    <t>教室会议椅（普通基础款/黑色/钢制支脚/网布PP材质）；按张计算</t>
  </si>
  <si>
    <r>
      <rPr>
        <sz val="10"/>
        <color theme="1"/>
        <rFont val="宋体"/>
        <charset val="134"/>
        <scheme val="minor"/>
      </rPr>
      <t>一</t>
    </r>
    <r>
      <rPr>
        <sz val="10"/>
        <color theme="1"/>
        <rFont val="宋体"/>
        <charset val="134"/>
      </rPr>
      <t>～</t>
    </r>
    <r>
      <rPr>
        <sz val="10"/>
        <color theme="1"/>
        <rFont val="宋体"/>
        <charset val="134"/>
        <scheme val="minor"/>
      </rPr>
      <t>三层</t>
    </r>
  </si>
  <si>
    <t>门缝防夹手保护膜（长120厘米，宽18厘米和10厘米）；按扇计算</t>
  </si>
  <si>
    <t>扇</t>
  </si>
  <si>
    <r>
      <rPr>
        <sz val="10"/>
        <color theme="1"/>
        <rFont val="宋体"/>
        <charset val="134"/>
        <scheme val="minor"/>
      </rPr>
      <t>透明防撞条（教室内方柱及走廊方柱，高100厘米）</t>
    </r>
    <r>
      <rPr>
        <sz val="10"/>
        <color rgb="FFFF0000"/>
        <rFont val="宋体"/>
        <charset val="134"/>
        <scheme val="minor"/>
      </rPr>
      <t>；按条计算</t>
    </r>
  </si>
  <si>
    <t>条</t>
  </si>
  <si>
    <t>透明防撞角（T型）；按个计算</t>
  </si>
  <si>
    <t>透明防撞角（L型）；按个计算</t>
  </si>
  <si>
    <t>工程量计算书</t>
  </si>
  <si>
    <t>房间</t>
  </si>
  <si>
    <t>区域</t>
  </si>
  <si>
    <t>计算式</t>
  </si>
  <si>
    <t>展开比</t>
  </si>
  <si>
    <t>实际用来</t>
  </si>
  <si>
    <t>轨道数量</t>
  </si>
  <si>
    <t>XXX</t>
  </si>
  <si>
    <t>STEM 学习中心</t>
  </si>
  <si>
    <t>窗</t>
  </si>
  <si>
    <t>纱帘（单层/本白色/洗涤除味）</t>
  </si>
  <si>
    <t>8.2*3.33</t>
  </si>
  <si>
    <t>窗帘移轨（铝合金/本色）</t>
  </si>
  <si>
    <t>窗连门</t>
  </si>
  <si>
    <t>3.9*3.52</t>
  </si>
  <si>
    <t>专业教室</t>
  </si>
  <si>
    <t>窗1</t>
  </si>
  <si>
    <t>布帘（全遮光/湛蓝色/洗涤除味）</t>
  </si>
  <si>
    <t>6.16*3.33</t>
  </si>
  <si>
    <t>窗2</t>
  </si>
  <si>
    <t>7.25*3.33</t>
  </si>
  <si>
    <t>幼儿生活单元1</t>
  </si>
  <si>
    <t>7.2*3.38</t>
  </si>
  <si>
    <t>6.3*3.38</t>
  </si>
  <si>
    <t>幼儿生活单元2</t>
  </si>
  <si>
    <t>6.7*3.38</t>
  </si>
  <si>
    <t>幼儿生活单元3</t>
  </si>
  <si>
    <t>7.3*3.37</t>
  </si>
  <si>
    <t>6.2*3.37</t>
  </si>
  <si>
    <t>幼儿生活单元4</t>
  </si>
  <si>
    <t>6.2*3.39</t>
  </si>
  <si>
    <t>7.3*3.39</t>
  </si>
  <si>
    <t>乐高活动室兼美术室</t>
  </si>
  <si>
    <t>2.45*3.38</t>
  </si>
  <si>
    <t>5.65*3.38</t>
  </si>
  <si>
    <t>窗3(厕所)</t>
  </si>
  <si>
    <t>卷帘（单层/灰色/除味）</t>
  </si>
  <si>
    <t>1.3*(4+0.1)高</t>
  </si>
  <si>
    <t>/</t>
  </si>
  <si>
    <t>信息化图书馆</t>
  </si>
  <si>
    <t>布帘（全遮光/翠绿色/洗涤除味）</t>
  </si>
  <si>
    <t>3.2*2.74</t>
  </si>
  <si>
    <t>3.13*3.02</t>
  </si>
  <si>
    <t>5.65*3.23</t>
  </si>
  <si>
    <t>7.25*3.23</t>
  </si>
  <si>
    <t>7.2*3.22</t>
  </si>
  <si>
    <t>4.6*3.22</t>
  </si>
  <si>
    <t>4.9*3.23</t>
  </si>
  <si>
    <t>7.3*3.33</t>
  </si>
  <si>
    <t>4.5*3.33</t>
  </si>
  <si>
    <t>4.8*3.22</t>
  </si>
  <si>
    <t>6.8*3.22</t>
  </si>
  <si>
    <t>科学发现室兼多媒体交互体验室</t>
  </si>
  <si>
    <t>2.7*3.22</t>
  </si>
  <si>
    <t>4.05*3.22</t>
  </si>
  <si>
    <t>窗4</t>
  </si>
  <si>
    <t>1.6*(1.8+0.1)高</t>
  </si>
  <si>
    <t>窗5</t>
  </si>
  <si>
    <t>教师办公室</t>
  </si>
  <si>
    <t>3.85*3.2</t>
  </si>
  <si>
    <t>园长室1</t>
  </si>
  <si>
    <t>2.7*3.2</t>
  </si>
  <si>
    <t>园长室2</t>
  </si>
  <si>
    <t>会议室</t>
  </si>
  <si>
    <t>布帘（半遮光/翠绿色/洗涤除味）</t>
  </si>
  <si>
    <t>5.6*3.1</t>
  </si>
  <si>
    <t>6.1*3.1</t>
  </si>
  <si>
    <t>音体室</t>
  </si>
  <si>
    <t>11.9*3.1</t>
  </si>
  <si>
    <t>窗3</t>
  </si>
  <si>
    <t>室内体育馆</t>
  </si>
  <si>
    <t>4.3*3.22</t>
  </si>
  <si>
    <t>多功能活动室</t>
  </si>
  <si>
    <t>窗1舞台下</t>
  </si>
  <si>
    <t>9.38*3.38*2</t>
  </si>
  <si>
    <t>罗马杆（铝合金/白色）</t>
  </si>
  <si>
    <t>窗2舞台上</t>
  </si>
  <si>
    <t>2.72*3.11*2</t>
  </si>
  <si>
    <t>窗3舞台上</t>
  </si>
  <si>
    <t>3.7*3.11*2</t>
  </si>
  <si>
    <t>窗4舞台上</t>
  </si>
  <si>
    <t>3.71*3.11*2</t>
  </si>
  <si>
    <t>窗5舞台上</t>
  </si>
  <si>
    <t>2.73*3.11*2</t>
  </si>
  <si>
    <t>窗6舞台下</t>
  </si>
  <si>
    <t>7.35*3.38*2</t>
  </si>
  <si>
    <t>卫生间</t>
  </si>
  <si>
    <t>布帘（全遮光/奶油色/洗涤除味）</t>
  </si>
  <si>
    <t>7.2*3.23</t>
  </si>
  <si>
    <t>4.6*3.23</t>
  </si>
  <si>
    <t>7.3*3.23</t>
  </si>
  <si>
    <t>4.5*3.23</t>
  </si>
  <si>
    <t>4.8*3.23</t>
  </si>
  <si>
    <t>6.8*3.23</t>
  </si>
  <si>
    <t>儿童情绪房兼屋顶温室</t>
  </si>
  <si>
    <t>2.7*3.23</t>
  </si>
  <si>
    <t>4.05*3.23</t>
  </si>
  <si>
    <t>储藏室兼档案室</t>
  </si>
  <si>
    <t>3*(2.14+0.1)高</t>
  </si>
  <si>
    <t>教师休息室</t>
  </si>
  <si>
    <t>1.6*(2.2+0.1)高</t>
  </si>
  <si>
    <t>1.6*(3.18+0.1)高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</si>
</sst>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;[Red]\-0.00\ "/>
    <numFmt numFmtId="177" formatCode="0.00_ "/>
  </numFmts>
  <fonts count="28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rgb="FFFF0000"/>
      <name val="宋体"/>
      <charset val="134"/>
      <scheme val="minor"/>
    </font>
    <font>
      <sz val="10"/>
      <color theme="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0" fillId="2" borderId="2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3">
      <alignment vertical="center"/>
    </xf>
    <xf numFmtId="0" fontId="13" fillId="0" borderId="3">
      <alignment vertical="center"/>
    </xf>
    <xf numFmtId="0" fontId="14" fillId="0" borderId="4">
      <alignment vertical="center"/>
    </xf>
    <xf numFmtId="0" fontId="14" fillId="0" borderId="0">
      <alignment vertical="center"/>
    </xf>
    <xf numFmtId="0" fontId="15" fillId="3" borderId="5">
      <alignment vertical="center"/>
    </xf>
    <xf numFmtId="0" fontId="16" fillId="4" borderId="6">
      <alignment vertical="center"/>
    </xf>
    <xf numFmtId="0" fontId="17" fillId="4" borderId="5">
      <alignment vertical="center"/>
    </xf>
    <xf numFmtId="0" fontId="18" fillId="5" borderId="7">
      <alignment vertical="center"/>
    </xf>
    <xf numFmtId="0" fontId="19" fillId="0" borderId="8">
      <alignment vertical="center"/>
    </xf>
    <xf numFmtId="0" fontId="20" fillId="0" borderId="9">
      <alignment vertical="center"/>
    </xf>
    <xf numFmtId="0" fontId="21" fillId="6" borderId="0">
      <alignment vertical="center"/>
    </xf>
    <xf numFmtId="0" fontId="22" fillId="7" borderId="0">
      <alignment vertical="center"/>
    </xf>
    <xf numFmtId="0" fontId="23" fillId="8" borderId="0">
      <alignment vertical="center"/>
    </xf>
    <xf numFmtId="0" fontId="24" fillId="9" borderId="0">
      <alignment vertical="center"/>
    </xf>
    <xf numFmtId="0" fontId="25" fillId="10" borderId="0">
      <alignment vertical="center"/>
    </xf>
    <xf numFmtId="0" fontId="25" fillId="11" borderId="0">
      <alignment vertical="center"/>
    </xf>
    <xf numFmtId="0" fontId="24" fillId="12" borderId="0">
      <alignment vertical="center"/>
    </xf>
    <xf numFmtId="0" fontId="24" fillId="13" borderId="0">
      <alignment vertical="center"/>
    </xf>
    <xf numFmtId="0" fontId="25" fillId="14" borderId="0">
      <alignment vertical="center"/>
    </xf>
    <xf numFmtId="0" fontId="25" fillId="15" borderId="0">
      <alignment vertical="center"/>
    </xf>
    <xf numFmtId="0" fontId="24" fillId="16" borderId="0">
      <alignment vertical="center"/>
    </xf>
    <xf numFmtId="0" fontId="24" fillId="17" borderId="0">
      <alignment vertical="center"/>
    </xf>
    <xf numFmtId="0" fontId="25" fillId="18" borderId="0">
      <alignment vertical="center"/>
    </xf>
    <xf numFmtId="0" fontId="25" fillId="19" borderId="0">
      <alignment vertical="center"/>
    </xf>
    <xf numFmtId="0" fontId="24" fillId="20" borderId="0">
      <alignment vertical="center"/>
    </xf>
    <xf numFmtId="0" fontId="24" fillId="21" borderId="0">
      <alignment vertical="center"/>
    </xf>
    <xf numFmtId="0" fontId="25" fillId="22" borderId="0">
      <alignment vertical="center"/>
    </xf>
    <xf numFmtId="0" fontId="25" fillId="23" borderId="0">
      <alignment vertical="center"/>
    </xf>
    <xf numFmtId="0" fontId="24" fillId="24" borderId="0">
      <alignment vertical="center"/>
    </xf>
    <xf numFmtId="0" fontId="24" fillId="25" borderId="0">
      <alignment vertical="center"/>
    </xf>
    <xf numFmtId="0" fontId="25" fillId="26" borderId="0">
      <alignment vertical="center"/>
    </xf>
    <xf numFmtId="0" fontId="25" fillId="27" borderId="0">
      <alignment vertical="center"/>
    </xf>
    <xf numFmtId="0" fontId="24" fillId="28" borderId="0">
      <alignment vertical="center"/>
    </xf>
    <xf numFmtId="0" fontId="24" fillId="29" borderId="0">
      <alignment vertical="center"/>
    </xf>
    <xf numFmtId="0" fontId="25" fillId="30" borderId="0">
      <alignment vertical="center"/>
    </xf>
    <xf numFmtId="0" fontId="25" fillId="31" borderId="0">
      <alignment vertical="center"/>
    </xf>
    <xf numFmtId="0" fontId="24" fillId="32" borderId="0">
      <alignment vertical="center"/>
    </xf>
  </cellStyleXfs>
  <cellXfs count="32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 wrapText="1"/>
    </xf>
    <xf numFmtId="0" fontId="1" fillId="0" borderId="0" xfId="0" applyFont="1" applyFill="1" applyAlignment="1">
      <alignment horizontal="right" vertical="center"/>
    </xf>
    <xf numFmtId="0" fontId="1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1" fillId="0" borderId="0" xfId="0" applyFont="1" applyFill="1" applyAlignment="1">
      <alignment horizontal="center" vertical="center" wrapText="1"/>
    </xf>
    <xf numFmtId="0" fontId="0" fillId="0" borderId="0" xfId="0" applyFill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vertical="center" wrapText="1"/>
    </xf>
    <xf numFmtId="176" fontId="0" fillId="0" borderId="0" xfId="0" applyNumberFormat="1" applyAlignme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176" fontId="4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177" fontId="5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177" fontId="5" fillId="0" borderId="1" xfId="0" applyNumberFormat="1" applyFont="1" applyFill="1" applyBorder="1" applyAlignment="1">
      <alignment horizontal="center" vertical="center"/>
    </xf>
    <xf numFmtId="0" fontId="5" fillId="0" borderId="1" xfId="0" applyFont="1" applyFill="1" applyBorder="1" applyAlignment="1">
      <alignment vertical="center" wrapText="1"/>
    </xf>
    <xf numFmtId="0" fontId="6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vertical="center" wrapText="1"/>
    </xf>
    <xf numFmtId="0" fontId="5" fillId="0" borderId="1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eetMetadata" Target="metadata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417195</xdr:colOff>
      <xdr:row>0</xdr:row>
      <xdr:rowOff>635</xdr:rowOff>
    </xdr:from>
    <xdr:to>
      <xdr:col>37</xdr:col>
      <xdr:colOff>6350</xdr:colOff>
      <xdr:row>138</xdr:row>
      <xdr:rowOff>76200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0800000">
          <a:off x="15286990" y="635"/>
          <a:ext cx="13167995" cy="9981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Tencent%20Files\xwechat_files\honeywen-smile_9f70\msg\file\2026-07\&#27743;&#21335;&#26149;&#24188;&#20799;&#22253;&#26032;&#22686;&#28165;&#21333;&#65288;&#31383;&#24088;+&#35774;&#26045;&#65289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园方窗帘部分对比"/>
      <sheetName val="园方设施及安全部分对比"/>
      <sheetName val="窗帘配置清单明细"/>
      <sheetName val="设施及安全配置清单明细"/>
      <sheetName val="需求单其他"/>
      <sheetName val="需求单窗帘"/>
    </sheetNames>
    <sheetDataSet>
      <sheetData sheetId="0">
        <row r="3">
          <cell r="E3">
            <v>1.2</v>
          </cell>
        </row>
        <row r="4">
          <cell r="E4">
            <v>1.2</v>
          </cell>
        </row>
        <row r="6">
          <cell r="E6">
            <v>1</v>
          </cell>
        </row>
        <row r="7">
          <cell r="E7">
            <v>1.2</v>
          </cell>
        </row>
        <row r="8">
          <cell r="E8">
            <v>1.2</v>
          </cell>
        </row>
        <row r="9">
          <cell r="E9">
            <v>1.2</v>
          </cell>
        </row>
        <row r="10">
          <cell r="E10">
            <v>1.2</v>
          </cell>
        </row>
        <row r="13">
          <cell r="E13">
            <v>1</v>
          </cell>
        </row>
        <row r="14">
          <cell r="E14">
            <v>1.2</v>
          </cell>
        </row>
        <row r="15">
          <cell r="E15">
            <v>1.2</v>
          </cell>
        </row>
        <row r="17">
          <cell r="E17">
            <v>1</v>
          </cell>
        </row>
      </sheetData>
      <sheetData sheetId="1"/>
      <sheetData sheetId="2"/>
      <sheetData sheetId="3"/>
      <sheetData sheetId="4"/>
      <sheetData sheetId="5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9"/>
  <sheetViews>
    <sheetView showOutlineSymbols="0" tabSelected="1" view="pageBreakPreview" zoomScaleNormal="100" workbookViewId="0">
      <pane ySplit="3" topLeftCell="A28" activePane="bottomLeft" state="frozen"/>
      <selection/>
      <selection pane="bottomLeft" activeCell="C21" sqref="C21"/>
    </sheetView>
  </sheetViews>
  <sheetFormatPr defaultColWidth="9" defaultRowHeight="14.4" outlineLevelCol="6"/>
  <cols>
    <col min="1" max="1" width="6.12962962962963" style="11" customWidth="1"/>
    <col min="2" max="2" width="6.55555555555556" style="12" customWidth="1"/>
    <col min="3" max="3" width="47.1851851851852" style="13" customWidth="1"/>
    <col min="4" max="4" width="5.37962962962963" style="11" customWidth="1"/>
    <col min="5" max="5" width="8.62962962962963" style="14" customWidth="1"/>
    <col min="6" max="6" width="10.75" style="11" customWidth="1"/>
    <col min="7" max="7" width="10.75" customWidth="1"/>
  </cols>
  <sheetData>
    <row r="1" customFormat="1" ht="41" customHeight="1" spans="1:7">
      <c r="A1" s="15" t="s">
        <v>0</v>
      </c>
      <c r="B1" s="16"/>
      <c r="C1" s="15"/>
      <c r="D1" s="15"/>
      <c r="E1" s="15"/>
      <c r="F1" s="15"/>
      <c r="G1" s="15"/>
    </row>
    <row r="2" customFormat="1" ht="42" customHeight="1" spans="1:7">
      <c r="A2" s="17" t="s">
        <v>1</v>
      </c>
      <c r="B2" s="17"/>
      <c r="C2" s="17"/>
      <c r="D2" s="17"/>
      <c r="E2" s="17"/>
      <c r="F2" s="17"/>
      <c r="G2" s="17"/>
    </row>
    <row r="3" customFormat="1" ht="33" customHeight="1" spans="1:7">
      <c r="A3" s="18" t="s">
        <v>2</v>
      </c>
      <c r="B3" s="19" t="s">
        <v>3</v>
      </c>
      <c r="C3" s="19" t="s">
        <v>4</v>
      </c>
      <c r="D3" s="18" t="s">
        <v>5</v>
      </c>
      <c r="E3" s="20" t="s">
        <v>6</v>
      </c>
      <c r="F3" s="18" t="s">
        <v>7</v>
      </c>
      <c r="G3" s="18" t="s">
        <v>8</v>
      </c>
    </row>
    <row r="4" customFormat="1" ht="33" customHeight="1" spans="1:7">
      <c r="A4" s="18" t="s">
        <v>9</v>
      </c>
      <c r="B4" s="19"/>
      <c r="C4" s="19" t="s">
        <v>10</v>
      </c>
      <c r="D4" s="18"/>
      <c r="E4" s="20"/>
      <c r="F4" s="18"/>
      <c r="G4" s="18"/>
    </row>
    <row r="5" customFormat="1" ht="48.85" spans="1:7">
      <c r="A5" s="21">
        <v>1</v>
      </c>
      <c r="B5" s="22" t="s">
        <v>11</v>
      </c>
      <c r="C5" s="22" t="s">
        <v>12</v>
      </c>
      <c r="D5" s="21" t="s">
        <v>13</v>
      </c>
      <c r="E5" s="23">
        <v>385</v>
      </c>
      <c r="F5" s="21" t="str">
        <f t="shared" ref="F5:F10" si="0">_xlfn.DISPIMG("ID_177559AA17AA44E3A34BD3A2DD645A74",1)</f>
        <v>=DISPIMG("ID_177559AA17AA44E3A34BD3A2DD645A74",1)</v>
      </c>
      <c r="G5" s="24"/>
    </row>
    <row r="6" customFormat="1" ht="67" customHeight="1" spans="1:7">
      <c r="A6" s="21">
        <f t="shared" ref="A6:A13" si="1">+A5+1</f>
        <v>2</v>
      </c>
      <c r="B6" s="22" t="s">
        <v>11</v>
      </c>
      <c r="C6" s="22" t="s">
        <v>14</v>
      </c>
      <c r="D6" s="21" t="s">
        <v>13</v>
      </c>
      <c r="E6" s="23">
        <v>440</v>
      </c>
      <c r="F6" s="21" t="str">
        <f>_xlfn.DISPIMG("ID_9D74F25CC6064B41869C11891D16C70A",1)</f>
        <v>=DISPIMG("ID_9D74F25CC6064B41869C11891D16C70A",1)</v>
      </c>
      <c r="G6" s="24"/>
    </row>
    <row r="7" customFormat="1" ht="36" customHeight="1" spans="1:7">
      <c r="A7" s="21">
        <f t="shared" si="1"/>
        <v>3</v>
      </c>
      <c r="B7" s="22" t="s">
        <v>11</v>
      </c>
      <c r="C7" s="22" t="s">
        <v>15</v>
      </c>
      <c r="D7" s="21" t="s">
        <v>16</v>
      </c>
      <c r="E7" s="23">
        <v>163</v>
      </c>
      <c r="F7" s="21"/>
      <c r="G7" s="24"/>
    </row>
    <row r="8" customFormat="1" ht="48" customHeight="1" spans="1:7">
      <c r="A8" s="21">
        <f t="shared" si="1"/>
        <v>4</v>
      </c>
      <c r="B8" s="22" t="s">
        <v>11</v>
      </c>
      <c r="C8" s="22" t="s">
        <v>17</v>
      </c>
      <c r="D8" s="21" t="s">
        <v>13</v>
      </c>
      <c r="E8" s="23">
        <v>5.5</v>
      </c>
      <c r="F8" s="21"/>
      <c r="G8" s="24"/>
    </row>
    <row r="9" customFormat="1" ht="48.85" spans="1:7">
      <c r="A9" s="21">
        <f t="shared" si="1"/>
        <v>5</v>
      </c>
      <c r="B9" s="22" t="s">
        <v>18</v>
      </c>
      <c r="C9" s="22" t="s">
        <v>19</v>
      </c>
      <c r="D9" s="21" t="s">
        <v>13</v>
      </c>
      <c r="E9" s="23">
        <v>360</v>
      </c>
      <c r="F9" s="21" t="str">
        <f t="shared" si="0"/>
        <v>=DISPIMG("ID_177559AA17AA44E3A34BD3A2DD645A74",1)</v>
      </c>
      <c r="G9" s="24"/>
    </row>
    <row r="10" customFormat="1" ht="48.85" spans="1:7">
      <c r="A10" s="21">
        <f t="shared" si="1"/>
        <v>6</v>
      </c>
      <c r="B10" s="22" t="s">
        <v>18</v>
      </c>
      <c r="C10" s="22" t="s">
        <v>20</v>
      </c>
      <c r="D10" s="21" t="s">
        <v>13</v>
      </c>
      <c r="E10" s="23">
        <v>55</v>
      </c>
      <c r="F10" s="21" t="str">
        <f t="shared" si="0"/>
        <v>=DISPIMG("ID_177559AA17AA44E3A34BD3A2DD645A74",1)</v>
      </c>
      <c r="G10" s="24"/>
    </row>
    <row r="11" customFormat="1" ht="64" customHeight="1" spans="1:7">
      <c r="A11" s="21">
        <f t="shared" si="1"/>
        <v>7</v>
      </c>
      <c r="B11" s="22" t="s">
        <v>18</v>
      </c>
      <c r="C11" s="22" t="s">
        <v>14</v>
      </c>
      <c r="D11" s="21" t="s">
        <v>13</v>
      </c>
      <c r="E11" s="23">
        <v>525</v>
      </c>
      <c r="F11" s="21" t="str">
        <f>_xlfn.DISPIMG("ID_AD46D4417B4C4D619A43B82C55569DB2",1)</f>
        <v>=DISPIMG("ID_AD46D4417B4C4D619A43B82C55569DB2",1)</v>
      </c>
      <c r="G11" s="24"/>
    </row>
    <row r="12" s="10" customFormat="1" ht="36" customHeight="1" spans="1:7">
      <c r="A12" s="25">
        <f t="shared" si="1"/>
        <v>8</v>
      </c>
      <c r="B12" s="26" t="s">
        <v>18</v>
      </c>
      <c r="C12" s="26" t="s">
        <v>21</v>
      </c>
      <c r="D12" s="25" t="s">
        <v>13</v>
      </c>
      <c r="E12" s="27">
        <v>125</v>
      </c>
      <c r="F12" s="25" t="s">
        <v>22</v>
      </c>
      <c r="G12" s="28"/>
    </row>
    <row r="13" customFormat="1" ht="35" customHeight="1" spans="1:7">
      <c r="A13" s="21">
        <f t="shared" si="1"/>
        <v>9</v>
      </c>
      <c r="B13" s="22" t="s">
        <v>18</v>
      </c>
      <c r="C13" s="22" t="s">
        <v>15</v>
      </c>
      <c r="D13" s="21" t="s">
        <v>16</v>
      </c>
      <c r="E13" s="23">
        <v>170</v>
      </c>
      <c r="F13" s="21"/>
      <c r="G13" s="24"/>
    </row>
    <row r="14" customFormat="1" ht="35" customHeight="1" spans="1:7">
      <c r="A14" s="21">
        <f t="shared" ref="A13:A21" si="2">+A13+1</f>
        <v>10</v>
      </c>
      <c r="B14" s="22" t="s">
        <v>18</v>
      </c>
      <c r="C14" s="22" t="s">
        <v>23</v>
      </c>
      <c r="D14" s="21" t="s">
        <v>16</v>
      </c>
      <c r="E14" s="23">
        <v>30</v>
      </c>
      <c r="F14" s="21"/>
      <c r="G14" s="24"/>
    </row>
    <row r="15" customFormat="1" ht="35" customHeight="1" spans="1:7">
      <c r="A15" s="21">
        <f t="shared" si="2"/>
        <v>11</v>
      </c>
      <c r="B15" s="22" t="s">
        <v>18</v>
      </c>
      <c r="C15" s="22" t="s">
        <v>17</v>
      </c>
      <c r="D15" s="21" t="s">
        <v>13</v>
      </c>
      <c r="E15" s="23">
        <v>24</v>
      </c>
      <c r="F15" s="21"/>
      <c r="G15" s="24"/>
    </row>
    <row r="16" customFormat="1" ht="48.85" spans="1:7">
      <c r="A16" s="21">
        <f t="shared" si="2"/>
        <v>12</v>
      </c>
      <c r="B16" s="22" t="s">
        <v>24</v>
      </c>
      <c r="C16" s="22" t="s">
        <v>25</v>
      </c>
      <c r="D16" s="21" t="s">
        <v>13</v>
      </c>
      <c r="E16" s="23">
        <v>285</v>
      </c>
      <c r="F16" s="21" t="str">
        <f>_xlfn.DISPIMG("ID_177559AA17AA44E3A34BD3A2DD645A74",1)</f>
        <v>=DISPIMG("ID_177559AA17AA44E3A34BD3A2DD645A74",1)</v>
      </c>
      <c r="G16" s="24"/>
    </row>
    <row r="17" customFormat="1" ht="72" customHeight="1" spans="1:7">
      <c r="A17" s="21">
        <f t="shared" si="2"/>
        <v>13</v>
      </c>
      <c r="B17" s="22" t="s">
        <v>24</v>
      </c>
      <c r="C17" s="22" t="s">
        <v>26</v>
      </c>
      <c r="D17" s="21" t="s">
        <v>13</v>
      </c>
      <c r="E17" s="23">
        <v>315</v>
      </c>
      <c r="F17" s="21" t="str">
        <f>_xlfn.DISPIMG("ID_00146F8B5BF0477E9A63F4614000742E",1)</f>
        <v>=DISPIMG("ID_00146F8B5BF0477E9A63F4614000742E",1)</v>
      </c>
      <c r="G17" s="24"/>
    </row>
    <row r="18" customFormat="1" ht="26" customHeight="1" spans="1:7">
      <c r="A18" s="21">
        <f t="shared" si="2"/>
        <v>14</v>
      </c>
      <c r="B18" s="22" t="s">
        <v>24</v>
      </c>
      <c r="C18" s="22" t="s">
        <v>15</v>
      </c>
      <c r="D18" s="21" t="s">
        <v>16</v>
      </c>
      <c r="E18" s="23">
        <v>125</v>
      </c>
      <c r="F18" s="21"/>
      <c r="G18" s="24"/>
    </row>
    <row r="19" customFormat="1" ht="26" customHeight="1" spans="1:7">
      <c r="A19" s="21">
        <f t="shared" si="2"/>
        <v>15</v>
      </c>
      <c r="B19" s="22" t="s">
        <v>24</v>
      </c>
      <c r="C19" s="22" t="s">
        <v>17</v>
      </c>
      <c r="D19" s="21" t="s">
        <v>13</v>
      </c>
      <c r="E19" s="23">
        <v>22</v>
      </c>
      <c r="F19" s="21"/>
      <c r="G19" s="24"/>
    </row>
    <row r="20" customFormat="1" ht="29" customHeight="1" spans="1:7">
      <c r="A20" s="29" t="s">
        <v>27</v>
      </c>
      <c r="B20" s="30"/>
      <c r="C20" s="29" t="s">
        <v>28</v>
      </c>
      <c r="D20" s="24"/>
      <c r="E20" s="23"/>
      <c r="F20" s="21"/>
      <c r="G20" s="21"/>
    </row>
    <row r="21" customFormat="1" ht="54" customHeight="1" spans="1:7">
      <c r="A21" s="21">
        <v>1</v>
      </c>
      <c r="B21" s="22" t="s">
        <v>11</v>
      </c>
      <c r="C21" s="31" t="s">
        <v>29</v>
      </c>
      <c r="D21" s="21" t="s">
        <v>30</v>
      </c>
      <c r="E21" s="23">
        <v>35</v>
      </c>
      <c r="F21" s="21" t="str">
        <f t="shared" ref="F21:F23" si="3">_xlfn.DISPIMG("ID_551D114A590544629E033DDB6EF7A730",1)</f>
        <v>=DISPIMG("ID_551D114A590544629E033DDB6EF7A730",1)</v>
      </c>
      <c r="G21" s="21"/>
    </row>
    <row r="22" customFormat="1" ht="54" customHeight="1" spans="1:7">
      <c r="A22" s="21">
        <f t="shared" ref="A22:A29" si="4">+A21+1</f>
        <v>2</v>
      </c>
      <c r="B22" s="22" t="s">
        <v>18</v>
      </c>
      <c r="C22" s="31" t="s">
        <v>31</v>
      </c>
      <c r="D22" s="21" t="s">
        <v>30</v>
      </c>
      <c r="E22" s="23">
        <v>35</v>
      </c>
      <c r="F22" s="21" t="str">
        <f t="shared" si="3"/>
        <v>=DISPIMG("ID_551D114A590544629E033DDB6EF7A730",1)</v>
      </c>
      <c r="G22" s="21"/>
    </row>
    <row r="23" customFormat="1" ht="54" customHeight="1" spans="1:7">
      <c r="A23" s="21">
        <f t="shared" si="4"/>
        <v>3</v>
      </c>
      <c r="B23" s="22" t="s">
        <v>24</v>
      </c>
      <c r="C23" s="31" t="s">
        <v>32</v>
      </c>
      <c r="D23" s="21" t="s">
        <v>30</v>
      </c>
      <c r="E23" s="23">
        <v>35</v>
      </c>
      <c r="F23" s="21" t="str">
        <f t="shared" si="3"/>
        <v>=DISPIMG("ID_551D114A590544629E033DDB6EF7A730",1)</v>
      </c>
      <c r="G23" s="21"/>
    </row>
    <row r="24" customFormat="1" ht="54" customHeight="1" spans="1:7">
      <c r="A24" s="21">
        <f t="shared" si="4"/>
        <v>4</v>
      </c>
      <c r="B24" s="22" t="s">
        <v>18</v>
      </c>
      <c r="C24" s="30" t="s">
        <v>33</v>
      </c>
      <c r="D24" s="21" t="s">
        <v>34</v>
      </c>
      <c r="E24" s="23">
        <v>10</v>
      </c>
      <c r="F24" s="21" t="str">
        <f>_xlfn.DISPIMG("ID_6A027194809D4910BE3B0C6E44E5D304",1)</f>
        <v>=DISPIMG("ID_6A027194809D4910BE3B0C6E44E5D304",1)</v>
      </c>
      <c r="G24" s="21"/>
    </row>
    <row r="25" customFormat="1" ht="54" customHeight="1" spans="1:7">
      <c r="A25" s="21">
        <f t="shared" si="4"/>
        <v>5</v>
      </c>
      <c r="B25" s="22" t="s">
        <v>18</v>
      </c>
      <c r="C25" s="30" t="s">
        <v>35</v>
      </c>
      <c r="D25" s="21" t="s">
        <v>34</v>
      </c>
      <c r="E25" s="23">
        <v>20</v>
      </c>
      <c r="F25" s="21" t="str">
        <f>_xlfn.DISPIMG("ID_486B0656FEB54512A43686953B7319A2",1)</f>
        <v>=DISPIMG("ID_486B0656FEB54512A43686953B7319A2",1)</v>
      </c>
      <c r="G25" s="21"/>
    </row>
    <row r="26" customFormat="1" ht="54" customHeight="1" spans="1:7">
      <c r="A26" s="25">
        <f t="shared" si="4"/>
        <v>6</v>
      </c>
      <c r="B26" s="26" t="s">
        <v>36</v>
      </c>
      <c r="C26" s="28" t="s">
        <v>37</v>
      </c>
      <c r="D26" s="25" t="s">
        <v>38</v>
      </c>
      <c r="E26" s="27">
        <v>106</v>
      </c>
      <c r="F26" s="25" t="str">
        <f>_xlfn.DISPIMG("ID_E834C7B7FFBE4E1A9C87C343BAD40F9F",1)</f>
        <v>=DISPIMG("ID_E834C7B7FFBE4E1A9C87C343BAD40F9F",1)</v>
      </c>
      <c r="G26" s="25"/>
    </row>
    <row r="27" customFormat="1" ht="54" customHeight="1" spans="1:7">
      <c r="A27" s="25">
        <f t="shared" si="4"/>
        <v>7</v>
      </c>
      <c r="B27" s="26" t="s">
        <v>36</v>
      </c>
      <c r="C27" s="28" t="s">
        <v>39</v>
      </c>
      <c r="D27" s="25" t="s">
        <v>40</v>
      </c>
      <c r="E27" s="27">
        <v>324</v>
      </c>
      <c r="F27" s="25" t="str">
        <f>_xlfn.DISPIMG("ID_179077EDA0484A6E886E0112F6208159",1)</f>
        <v>=DISPIMG("ID_179077EDA0484A6E886E0112F6208159",1)</v>
      </c>
      <c r="G27" s="25"/>
    </row>
    <row r="28" customFormat="1" ht="37" customHeight="1" spans="1:7">
      <c r="A28" s="21">
        <f t="shared" si="4"/>
        <v>8</v>
      </c>
      <c r="B28" s="22" t="s">
        <v>36</v>
      </c>
      <c r="C28" s="30" t="s">
        <v>41</v>
      </c>
      <c r="D28" s="21" t="s">
        <v>30</v>
      </c>
      <c r="E28" s="23">
        <v>50</v>
      </c>
      <c r="F28" s="21" t="str">
        <f>_xlfn.DISPIMG("ID_B05E2A7FFC6A4E079E7B54DB1AB2F4C7",1)</f>
        <v>=DISPIMG("ID_B05E2A7FFC6A4E079E7B54DB1AB2F4C7",1)</v>
      </c>
      <c r="G28" s="21"/>
    </row>
    <row r="29" customFormat="1" ht="37" customHeight="1" spans="1:7">
      <c r="A29" s="21">
        <f t="shared" si="4"/>
        <v>9</v>
      </c>
      <c r="B29" s="22" t="s">
        <v>36</v>
      </c>
      <c r="C29" s="30" t="s">
        <v>42</v>
      </c>
      <c r="D29" s="21" t="s">
        <v>30</v>
      </c>
      <c r="E29" s="23">
        <v>50</v>
      </c>
      <c r="F29" s="21" t="str">
        <f>_xlfn.DISPIMG("ID_B05E2A7FFC6A4E079E7B54DB1AB2F4C7",1)</f>
        <v>=DISPIMG("ID_B05E2A7FFC6A4E079E7B54DB1AB2F4C7",1)</v>
      </c>
      <c r="G29" s="21"/>
    </row>
  </sheetData>
  <autoFilter xmlns:etc="http://www.wps.cn/officeDocument/2017/etCustomData" ref="A1:G35" etc:filterBottomFollowUsedRange="0">
    <extLst/>
  </autoFilter>
  <mergeCells count="2">
    <mergeCell ref="A1:G1"/>
    <mergeCell ref="A2:G2"/>
  </mergeCells>
  <pageMargins left="0.432638888888889" right="0.472222222222222" top="0.393055555555556" bottom="0.751388888888889" header="0.298611111111111" footer="0.298611111111111"/>
  <pageSetup paperSize="9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M115"/>
  <sheetViews>
    <sheetView showOutlineSymbols="0" zoomScale="58" zoomScaleNormal="58" workbookViewId="0">
      <pane xSplit="3" topLeftCell="G1" activePane="topRight" state="frozen"/>
      <selection/>
      <selection pane="topRight" activeCell="F131" sqref="F131"/>
    </sheetView>
  </sheetViews>
  <sheetFormatPr defaultColWidth="9" defaultRowHeight="15.6"/>
  <cols>
    <col min="1" max="1" width="6.44444444444444" style="2" customWidth="1"/>
    <col min="2" max="2" width="8" style="1" customWidth="1"/>
    <col min="3" max="3" width="22.4444444444444" style="3" customWidth="1"/>
    <col min="4" max="4" width="12.2222222222222" style="1" customWidth="1"/>
    <col min="5" max="5" width="29.3425925925926" style="3" customWidth="1"/>
    <col min="6" max="6" width="7" style="2" customWidth="1"/>
    <col min="7" max="7" width="21.4444444444444" style="1" customWidth="1"/>
    <col min="8" max="8" width="9" style="2" customWidth="1"/>
    <col min="9" max="9" width="11.1111111111111" style="4" customWidth="1"/>
    <col min="10" max="10" width="11.1111111111111" style="5" customWidth="1"/>
    <col min="11" max="11" width="18.8240740740741" style="2" customWidth="1"/>
    <col min="12" max="12" width="11" style="1" customWidth="1"/>
    <col min="13" max="13" width="28.3333333333333" style="3" customWidth="1"/>
    <col min="14" max="14" width="9" style="1"/>
    <col min="15" max="15" width="11.5462962962963" style="1"/>
    <col min="16" max="16384" width="9" style="1"/>
  </cols>
  <sheetData>
    <row r="1" s="1" customFormat="1" spans="1:13">
      <c r="A1" s="6" t="s">
        <v>43</v>
      </c>
      <c r="B1" s="6"/>
      <c r="C1" s="6"/>
      <c r="D1" s="6"/>
      <c r="E1" s="6"/>
      <c r="F1" s="6"/>
      <c r="G1" s="6"/>
      <c r="H1" s="6"/>
      <c r="I1" s="6"/>
      <c r="J1" s="7"/>
      <c r="K1" s="6"/>
      <c r="L1" s="6"/>
      <c r="M1" s="8"/>
    </row>
    <row r="2" s="2" customFormat="1" hidden="1" spans="1:13">
      <c r="A2" s="2" t="s">
        <v>2</v>
      </c>
      <c r="B2" s="2" t="s">
        <v>3</v>
      </c>
      <c r="C2" s="9" t="s">
        <v>44</v>
      </c>
      <c r="D2" s="2" t="s">
        <v>45</v>
      </c>
      <c r="E2" s="9" t="s">
        <v>4</v>
      </c>
      <c r="F2" s="2" t="s">
        <v>5</v>
      </c>
      <c r="G2" s="2" t="s">
        <v>46</v>
      </c>
      <c r="H2" s="2" t="s">
        <v>47</v>
      </c>
      <c r="I2" s="2" t="s">
        <v>6</v>
      </c>
      <c r="J2" s="5" t="s">
        <v>48</v>
      </c>
      <c r="K2" s="2" t="s">
        <v>6</v>
      </c>
      <c r="L2" s="2" t="s">
        <v>49</v>
      </c>
      <c r="M2" s="9" t="s">
        <v>50</v>
      </c>
    </row>
    <row r="3" s="1" customFormat="1" ht="31.2" hidden="1" spans="1:13">
      <c r="A3" s="2">
        <v>1</v>
      </c>
      <c r="B3" s="1" t="s">
        <v>11</v>
      </c>
      <c r="C3" s="3" t="s">
        <v>51</v>
      </c>
      <c r="D3" s="1" t="s">
        <v>52</v>
      </c>
      <c r="E3" s="3" t="s">
        <v>53</v>
      </c>
      <c r="F3" s="2" t="s">
        <v>13</v>
      </c>
      <c r="G3" s="1" t="s">
        <v>54</v>
      </c>
      <c r="H3" s="2">
        <f>+[1]园方窗帘部分对比!$E$4</f>
        <v>1.2</v>
      </c>
      <c r="I3" s="4" cm="1">
        <f ca="1" t="array" ref="I3">IFERROR(ROUND(EVALUATE(_wpsfn.REGEXP(SUBSTITUTE(G3,CHAR(10),"+"),"[一-龢]|【.*?】|：|[A-z]",2))*H3,2),"/")</f>
        <v>32.77</v>
      </c>
      <c r="J3" s="5">
        <v>1.5</v>
      </c>
      <c r="K3" s="2" cm="1">
        <f ca="1" t="array" ref="K3">EVALUATE(G3)*1.5</f>
        <v>40.959</v>
      </c>
      <c r="L3" s="1">
        <v>8.2</v>
      </c>
      <c r="M3" s="3" t="s">
        <v>55</v>
      </c>
    </row>
    <row r="4" s="1" customFormat="1" ht="31.2" hidden="1" spans="1:13">
      <c r="A4" s="2">
        <f t="shared" ref="A4:A67" si="0">+A3+1</f>
        <v>2</v>
      </c>
      <c r="B4" s="1" t="s">
        <v>11</v>
      </c>
      <c r="C4" s="3" t="s">
        <v>51</v>
      </c>
      <c r="D4" s="1" t="s">
        <v>56</v>
      </c>
      <c r="E4" s="3" t="s">
        <v>53</v>
      </c>
      <c r="F4" s="2" t="s">
        <v>13</v>
      </c>
      <c r="G4" s="1" t="s">
        <v>57</v>
      </c>
      <c r="H4" s="2">
        <f>+[1]园方窗帘部分对比!$E$4</f>
        <v>1.2</v>
      </c>
      <c r="I4" s="4" cm="1">
        <f ca="1" t="array" ref="I4">IFERROR(ROUND(EVALUATE(_wpsfn.REGEXP(SUBSTITUTE(G4,CHAR(10),"+"),"[一-龢]|【.*?】|：|[A-z]",2))*H4,2),"/")</f>
        <v>16.47</v>
      </c>
      <c r="J4" s="5">
        <v>1.5</v>
      </c>
      <c r="K4" s="2" cm="1">
        <f ca="1" t="array" ref="K4">EVALUATE(G4)*1.5</f>
        <v>20.592</v>
      </c>
      <c r="L4" s="1">
        <v>3.9</v>
      </c>
      <c r="M4" s="3" t="s">
        <v>55</v>
      </c>
    </row>
    <row r="5" s="1" customFormat="1" ht="31.2" spans="1:13">
      <c r="A5" s="2">
        <f t="shared" si="0"/>
        <v>3</v>
      </c>
      <c r="B5" s="1" t="s">
        <v>11</v>
      </c>
      <c r="C5" s="3" t="s">
        <v>58</v>
      </c>
      <c r="D5" s="1" t="s">
        <v>59</v>
      </c>
      <c r="E5" s="3" t="s">
        <v>60</v>
      </c>
      <c r="F5" s="2" t="s">
        <v>13</v>
      </c>
      <c r="G5" s="1" t="s">
        <v>61</v>
      </c>
      <c r="H5" s="2">
        <f>+[1]园方窗帘部分对比!$E$3</f>
        <v>1.2</v>
      </c>
      <c r="I5" s="4" cm="1">
        <f ca="1" t="array" ref="I5">IFERROR(ROUND(EVALUATE(_wpsfn.REGEXP(SUBSTITUTE(G5,CHAR(10),"+"),"[一-龢]|【.*?】|：|[A-z]",2))*H5,2),"/")</f>
        <v>24.62</v>
      </c>
      <c r="J5" s="5">
        <v>1.5</v>
      </c>
      <c r="K5" s="2" cm="1">
        <f ca="1" t="array" ref="K5">EVALUATE(G5)*1.5</f>
        <v>30.7692</v>
      </c>
      <c r="L5" s="1">
        <v>6.16</v>
      </c>
      <c r="M5" s="3" t="s">
        <v>55</v>
      </c>
    </row>
    <row r="6" s="1" customFormat="1" ht="31.2" spans="1:13">
      <c r="A6" s="2">
        <f t="shared" si="0"/>
        <v>4</v>
      </c>
      <c r="B6" s="1" t="s">
        <v>11</v>
      </c>
      <c r="C6" s="3" t="s">
        <v>58</v>
      </c>
      <c r="D6" s="1" t="s">
        <v>62</v>
      </c>
      <c r="E6" s="3" t="s">
        <v>60</v>
      </c>
      <c r="F6" s="2" t="s">
        <v>13</v>
      </c>
      <c r="G6" s="1" t="s">
        <v>63</v>
      </c>
      <c r="H6" s="2">
        <f>+[1]园方窗帘部分对比!$E$3</f>
        <v>1.2</v>
      </c>
      <c r="I6" s="4" cm="1">
        <f ca="1" t="array" ref="I6">IFERROR(ROUND(EVALUATE(_wpsfn.REGEXP(SUBSTITUTE(G6,CHAR(10),"+"),"[一-龢]|【.*?】|：|[A-z]",2))*H6,2),"/")</f>
        <v>28.97</v>
      </c>
      <c r="J6" s="5">
        <v>1.5</v>
      </c>
      <c r="K6" s="2" cm="1">
        <f ca="1" t="array" ref="K6">EVALUATE(G6)*1.5</f>
        <v>36.21375</v>
      </c>
      <c r="L6" s="1">
        <v>7.25</v>
      </c>
      <c r="M6" s="3" t="s">
        <v>55</v>
      </c>
    </row>
    <row r="7" s="1" customFormat="1" ht="31.2" hidden="1" spans="1:13">
      <c r="A7" s="2">
        <f t="shared" si="0"/>
        <v>5</v>
      </c>
      <c r="B7" s="1" t="s">
        <v>11</v>
      </c>
      <c r="C7" s="3" t="s">
        <v>58</v>
      </c>
      <c r="D7" s="1" t="s">
        <v>59</v>
      </c>
      <c r="E7" s="3" t="s">
        <v>53</v>
      </c>
      <c r="F7" s="2" t="s">
        <v>13</v>
      </c>
      <c r="G7" s="1" t="s">
        <v>61</v>
      </c>
      <c r="H7" s="2">
        <f>+[1]园方窗帘部分对比!$E$4</f>
        <v>1.2</v>
      </c>
      <c r="I7" s="4" cm="1">
        <f ca="1" t="array" ref="I7">IFERROR(ROUND(EVALUATE(_wpsfn.REGEXP(SUBSTITUTE(G7,CHAR(10),"+"),"[一-龢]|【.*?】|：|[A-z]",2))*H7,2),"/")</f>
        <v>24.62</v>
      </c>
      <c r="J7" s="5">
        <v>1.5</v>
      </c>
      <c r="K7" s="2" cm="1">
        <f ca="1" t="array" ref="K7">EVALUATE(G7)*1.5</f>
        <v>30.7692</v>
      </c>
      <c r="L7" s="1">
        <v>6.16</v>
      </c>
      <c r="M7" s="3" t="s">
        <v>55</v>
      </c>
    </row>
    <row r="8" s="1" customFormat="1" ht="31.2" hidden="1" spans="1:13">
      <c r="A8" s="2">
        <f t="shared" si="0"/>
        <v>6</v>
      </c>
      <c r="B8" s="1" t="s">
        <v>11</v>
      </c>
      <c r="C8" s="3" t="s">
        <v>58</v>
      </c>
      <c r="D8" s="1" t="s">
        <v>62</v>
      </c>
      <c r="E8" s="3" t="s">
        <v>53</v>
      </c>
      <c r="F8" s="2" t="s">
        <v>13</v>
      </c>
      <c r="G8" s="1" t="s">
        <v>63</v>
      </c>
      <c r="H8" s="2">
        <f>+[1]园方窗帘部分对比!$E$4</f>
        <v>1.2</v>
      </c>
      <c r="I8" s="4" cm="1">
        <f ca="1" t="array" ref="I8">IFERROR(ROUND(EVALUATE(_wpsfn.REGEXP(SUBSTITUTE(G8,CHAR(10),"+"),"[一-龢]|【.*?】|：|[A-z]",2))*H8,2),"/")</f>
        <v>28.97</v>
      </c>
      <c r="J8" s="5">
        <v>1.5</v>
      </c>
      <c r="K8" s="2" cm="1">
        <f ca="1" t="array" ref="K8">EVALUATE(G8)*1.5</f>
        <v>36.21375</v>
      </c>
      <c r="L8" s="1">
        <v>7.25</v>
      </c>
      <c r="M8" s="3" t="s">
        <v>55</v>
      </c>
    </row>
    <row r="9" s="1" customFormat="1" ht="31.2" spans="1:13">
      <c r="A9" s="2">
        <f t="shared" si="0"/>
        <v>7</v>
      </c>
      <c r="B9" s="1" t="s">
        <v>11</v>
      </c>
      <c r="C9" s="3" t="s">
        <v>64</v>
      </c>
      <c r="D9" s="1" t="s">
        <v>59</v>
      </c>
      <c r="E9" s="3" t="s">
        <v>60</v>
      </c>
      <c r="F9" s="2" t="s">
        <v>13</v>
      </c>
      <c r="G9" s="1" t="s">
        <v>65</v>
      </c>
      <c r="H9" s="2">
        <f>+[1]园方窗帘部分对比!$E$3</f>
        <v>1.2</v>
      </c>
      <c r="I9" s="4" cm="1">
        <f ca="1" t="array" ref="I9">IFERROR(ROUND(EVALUATE(_wpsfn.REGEXP(SUBSTITUTE(G9,CHAR(10),"+"),"[一-龢]|【.*?】|：|[A-z]",2))*H9,2),"/")</f>
        <v>29.2</v>
      </c>
      <c r="J9" s="5">
        <v>1.5</v>
      </c>
      <c r="K9" s="2" cm="1">
        <f ca="1" t="array" ref="K9">EVALUATE(G9)*1.5</f>
        <v>36.504</v>
      </c>
      <c r="L9" s="1">
        <v>7.2</v>
      </c>
      <c r="M9" s="3" t="s">
        <v>55</v>
      </c>
    </row>
    <row r="10" s="1" customFormat="1" ht="31.2" spans="1:13">
      <c r="A10" s="2">
        <f t="shared" si="0"/>
        <v>8</v>
      </c>
      <c r="B10" s="1" t="s">
        <v>11</v>
      </c>
      <c r="C10" s="3" t="s">
        <v>64</v>
      </c>
      <c r="D10" s="1" t="s">
        <v>62</v>
      </c>
      <c r="E10" s="3" t="s">
        <v>60</v>
      </c>
      <c r="F10" s="2" t="s">
        <v>13</v>
      </c>
      <c r="G10" s="1" t="s">
        <v>66</v>
      </c>
      <c r="H10" s="2">
        <f>+[1]园方窗帘部分对比!$E$3</f>
        <v>1.2</v>
      </c>
      <c r="I10" s="4" cm="1">
        <f ca="1" t="array" ref="I10">IFERROR(ROUND(EVALUATE(_wpsfn.REGEXP(SUBSTITUTE(G10,CHAR(10),"+"),"[一-龢]|【.*?】|：|[A-z]",2))*H10,2),"/")</f>
        <v>25.55</v>
      </c>
      <c r="J10" s="5">
        <v>1.5</v>
      </c>
      <c r="K10" s="2" cm="1">
        <f ca="1" t="array" ref="K10">EVALUATE(G10)*1.5</f>
        <v>31.941</v>
      </c>
      <c r="L10" s="1">
        <v>6.3</v>
      </c>
      <c r="M10" s="3" t="s">
        <v>55</v>
      </c>
    </row>
    <row r="11" s="1" customFormat="1" ht="31.2" hidden="1" spans="1:13">
      <c r="A11" s="2">
        <f t="shared" si="0"/>
        <v>9</v>
      </c>
      <c r="B11" s="1" t="s">
        <v>11</v>
      </c>
      <c r="C11" s="3" t="s">
        <v>64</v>
      </c>
      <c r="D11" s="1" t="s">
        <v>59</v>
      </c>
      <c r="E11" s="3" t="s">
        <v>53</v>
      </c>
      <c r="F11" s="2" t="s">
        <v>13</v>
      </c>
      <c r="G11" s="1" t="s">
        <v>65</v>
      </c>
      <c r="H11" s="2">
        <f>+[1]园方窗帘部分对比!$E$4</f>
        <v>1.2</v>
      </c>
      <c r="I11" s="4" cm="1">
        <f ca="1" t="array" ref="I11">IFERROR(ROUND(EVALUATE(_wpsfn.REGEXP(SUBSTITUTE(G11,CHAR(10),"+"),"[一-龢]|【.*?】|：|[A-z]",2))*H11,2),"/")</f>
        <v>29.2</v>
      </c>
      <c r="J11" s="5">
        <v>1.5</v>
      </c>
      <c r="K11" s="2" cm="1">
        <f ca="1" t="array" ref="K11">EVALUATE(G11)*1.5</f>
        <v>36.504</v>
      </c>
      <c r="L11" s="1">
        <v>7.2</v>
      </c>
      <c r="M11" s="3" t="s">
        <v>55</v>
      </c>
    </row>
    <row r="12" s="1" customFormat="1" ht="31.2" hidden="1" spans="1:13">
      <c r="A12" s="2">
        <f t="shared" si="0"/>
        <v>10</v>
      </c>
      <c r="B12" s="1" t="s">
        <v>11</v>
      </c>
      <c r="C12" s="3" t="s">
        <v>64</v>
      </c>
      <c r="D12" s="1" t="s">
        <v>62</v>
      </c>
      <c r="E12" s="3" t="s">
        <v>53</v>
      </c>
      <c r="F12" s="2" t="s">
        <v>13</v>
      </c>
      <c r="G12" s="1" t="s">
        <v>66</v>
      </c>
      <c r="H12" s="2">
        <f>+[1]园方窗帘部分对比!$E$4</f>
        <v>1.2</v>
      </c>
      <c r="I12" s="4" cm="1">
        <f ca="1" t="array" ref="I12">IFERROR(ROUND(EVALUATE(_wpsfn.REGEXP(SUBSTITUTE(G12,CHAR(10),"+"),"[一-龢]|【.*?】|：|[A-z]",2))*H12,2),"/")</f>
        <v>25.55</v>
      </c>
      <c r="J12" s="5">
        <v>1.5</v>
      </c>
      <c r="K12" s="2" cm="1">
        <f ca="1" t="array" ref="K12">EVALUATE(G12)*1.5</f>
        <v>31.941</v>
      </c>
      <c r="L12" s="1">
        <v>6.3</v>
      </c>
      <c r="M12" s="3" t="s">
        <v>55</v>
      </c>
    </row>
    <row r="13" s="1" customFormat="1" ht="31.2" spans="1:13">
      <c r="A13" s="2">
        <f t="shared" si="0"/>
        <v>11</v>
      </c>
      <c r="B13" s="1" t="s">
        <v>11</v>
      </c>
      <c r="C13" s="3" t="s">
        <v>67</v>
      </c>
      <c r="D13" s="1" t="s">
        <v>59</v>
      </c>
      <c r="E13" s="3" t="s">
        <v>60</v>
      </c>
      <c r="F13" s="2" t="s">
        <v>13</v>
      </c>
      <c r="G13" s="1" t="s">
        <v>66</v>
      </c>
      <c r="H13" s="2">
        <f>+[1]园方窗帘部分对比!$E$3</f>
        <v>1.2</v>
      </c>
      <c r="I13" s="4" cm="1">
        <f ca="1" t="array" ref="I13">IFERROR(ROUND(EVALUATE(_wpsfn.REGEXP(SUBSTITUTE(G13,CHAR(10),"+"),"[一-龢]|【.*?】|：|[A-z]",2))*H13,2),"/")</f>
        <v>25.55</v>
      </c>
      <c r="J13" s="5">
        <v>1.5</v>
      </c>
      <c r="K13" s="2" cm="1">
        <f ca="1" t="array" ref="K13">EVALUATE(G13)*1.5</f>
        <v>31.941</v>
      </c>
      <c r="L13" s="1">
        <v>6.3</v>
      </c>
      <c r="M13" s="3" t="s">
        <v>55</v>
      </c>
    </row>
    <row r="14" s="1" customFormat="1" ht="31.2" spans="1:13">
      <c r="A14" s="2">
        <f t="shared" si="0"/>
        <v>12</v>
      </c>
      <c r="B14" s="1" t="s">
        <v>11</v>
      </c>
      <c r="C14" s="3" t="s">
        <v>67</v>
      </c>
      <c r="D14" s="1" t="s">
        <v>62</v>
      </c>
      <c r="E14" s="3" t="s">
        <v>60</v>
      </c>
      <c r="F14" s="2" t="s">
        <v>13</v>
      </c>
      <c r="G14" s="1" t="s">
        <v>68</v>
      </c>
      <c r="H14" s="2">
        <f>+[1]园方窗帘部分对比!$E$3</f>
        <v>1.2</v>
      </c>
      <c r="I14" s="4" cm="1">
        <f ca="1" t="array" ref="I14">IFERROR(ROUND(EVALUATE(_wpsfn.REGEXP(SUBSTITUTE(G14,CHAR(10),"+"),"[一-龢]|【.*?】|：|[A-z]",2))*H14,2),"/")</f>
        <v>27.18</v>
      </c>
      <c r="J14" s="5">
        <v>1.5</v>
      </c>
      <c r="K14" s="2" cm="1">
        <f ca="1" t="array" ref="K14">EVALUATE(G14)*1.5</f>
        <v>33.969</v>
      </c>
      <c r="L14" s="1">
        <v>6.7</v>
      </c>
      <c r="M14" s="3" t="s">
        <v>55</v>
      </c>
    </row>
    <row r="15" s="1" customFormat="1" ht="31.2" hidden="1" spans="1:13">
      <c r="A15" s="2">
        <f t="shared" si="0"/>
        <v>13</v>
      </c>
      <c r="B15" s="1" t="s">
        <v>11</v>
      </c>
      <c r="C15" s="3" t="s">
        <v>67</v>
      </c>
      <c r="D15" s="1" t="s">
        <v>59</v>
      </c>
      <c r="E15" s="3" t="s">
        <v>53</v>
      </c>
      <c r="F15" s="2" t="s">
        <v>13</v>
      </c>
      <c r="G15" s="1" t="s">
        <v>66</v>
      </c>
      <c r="H15" s="2">
        <f>+[1]园方窗帘部分对比!$E$4</f>
        <v>1.2</v>
      </c>
      <c r="I15" s="4" cm="1">
        <f ca="1" t="array" ref="I15">IFERROR(ROUND(EVALUATE(_wpsfn.REGEXP(SUBSTITUTE(G15,CHAR(10),"+"),"[一-龢]|【.*?】|：|[A-z]",2))*H15,2),"/")</f>
        <v>25.55</v>
      </c>
      <c r="J15" s="5">
        <v>1.5</v>
      </c>
      <c r="K15" s="2" cm="1">
        <f ca="1" t="array" ref="K15">EVALUATE(G15)*1.5</f>
        <v>31.941</v>
      </c>
      <c r="L15" s="1">
        <v>6.3</v>
      </c>
      <c r="M15" s="3" t="s">
        <v>55</v>
      </c>
    </row>
    <row r="16" s="1" customFormat="1" ht="31.2" hidden="1" spans="1:13">
      <c r="A16" s="2">
        <f t="shared" si="0"/>
        <v>14</v>
      </c>
      <c r="B16" s="1" t="s">
        <v>11</v>
      </c>
      <c r="C16" s="3" t="s">
        <v>67</v>
      </c>
      <c r="D16" s="1" t="s">
        <v>62</v>
      </c>
      <c r="E16" s="3" t="s">
        <v>53</v>
      </c>
      <c r="F16" s="2" t="s">
        <v>13</v>
      </c>
      <c r="G16" s="1" t="s">
        <v>68</v>
      </c>
      <c r="H16" s="2">
        <f>+[1]园方窗帘部分对比!$E$4</f>
        <v>1.2</v>
      </c>
      <c r="I16" s="4" cm="1">
        <f ca="1" t="array" ref="I16">IFERROR(ROUND(EVALUATE(_wpsfn.REGEXP(SUBSTITUTE(G16,CHAR(10),"+"),"[一-龢]|【.*?】|：|[A-z]",2))*H16,2),"/")</f>
        <v>27.18</v>
      </c>
      <c r="J16" s="5">
        <v>1.5</v>
      </c>
      <c r="K16" s="2" cm="1">
        <f ca="1" t="array" ref="K16">EVALUATE(G16)*1.5</f>
        <v>33.969</v>
      </c>
      <c r="L16" s="1">
        <v>6.7</v>
      </c>
      <c r="M16" s="3" t="s">
        <v>55</v>
      </c>
    </row>
    <row r="17" s="1" customFormat="1" ht="31.2" spans="1:13">
      <c r="A17" s="2">
        <f t="shared" si="0"/>
        <v>15</v>
      </c>
      <c r="B17" s="1" t="s">
        <v>11</v>
      </c>
      <c r="C17" s="3" t="s">
        <v>69</v>
      </c>
      <c r="D17" s="1" t="s">
        <v>59</v>
      </c>
      <c r="E17" s="3" t="s">
        <v>60</v>
      </c>
      <c r="F17" s="2" t="s">
        <v>13</v>
      </c>
      <c r="G17" s="1" t="s">
        <v>70</v>
      </c>
      <c r="H17" s="2">
        <f>+[1]园方窗帘部分对比!$E$3</f>
        <v>1.2</v>
      </c>
      <c r="I17" s="4" cm="1">
        <f ca="1" t="array" ref="I17">IFERROR(ROUND(EVALUATE(_wpsfn.REGEXP(SUBSTITUTE(G17,CHAR(10),"+"),"[一-龢]|【.*?】|：|[A-z]",2))*H17,2),"/")</f>
        <v>29.52</v>
      </c>
      <c r="J17" s="5">
        <v>1.5</v>
      </c>
      <c r="K17" s="2" cm="1">
        <f ca="1" t="array" ref="K17">EVALUATE(G17)*1.5</f>
        <v>36.9015</v>
      </c>
      <c r="L17" s="1">
        <v>7.3</v>
      </c>
      <c r="M17" s="3" t="s">
        <v>55</v>
      </c>
    </row>
    <row r="18" s="1" customFormat="1" ht="31.2" spans="1:13">
      <c r="A18" s="2">
        <f t="shared" si="0"/>
        <v>16</v>
      </c>
      <c r="B18" s="1" t="s">
        <v>11</v>
      </c>
      <c r="C18" s="3" t="s">
        <v>69</v>
      </c>
      <c r="D18" s="1" t="s">
        <v>62</v>
      </c>
      <c r="E18" s="3" t="s">
        <v>60</v>
      </c>
      <c r="F18" s="2" t="s">
        <v>13</v>
      </c>
      <c r="G18" s="1" t="s">
        <v>71</v>
      </c>
      <c r="H18" s="2">
        <f>+[1]园方窗帘部分对比!$E$3</f>
        <v>1.2</v>
      </c>
      <c r="I18" s="4" cm="1">
        <f ca="1" t="array" ref="I18">IFERROR(ROUND(EVALUATE(_wpsfn.REGEXP(SUBSTITUTE(G18,CHAR(10),"+"),"[一-龢]|【.*?】|：|[A-z]",2))*H18,2),"/")</f>
        <v>25.07</v>
      </c>
      <c r="J18" s="5">
        <v>1.5</v>
      </c>
      <c r="K18" s="2" cm="1">
        <f ca="1" t="array" ref="K18">EVALUATE(G18)*1.5</f>
        <v>31.341</v>
      </c>
      <c r="L18" s="1">
        <v>6.2</v>
      </c>
      <c r="M18" s="3" t="s">
        <v>55</v>
      </c>
    </row>
    <row r="19" s="1" customFormat="1" ht="31.2" hidden="1" spans="1:13">
      <c r="A19" s="2">
        <f t="shared" si="0"/>
        <v>17</v>
      </c>
      <c r="B19" s="1" t="s">
        <v>11</v>
      </c>
      <c r="C19" s="3" t="s">
        <v>69</v>
      </c>
      <c r="D19" s="1" t="s">
        <v>59</v>
      </c>
      <c r="E19" s="3" t="s">
        <v>53</v>
      </c>
      <c r="F19" s="2" t="s">
        <v>13</v>
      </c>
      <c r="G19" s="1" t="s">
        <v>70</v>
      </c>
      <c r="H19" s="2">
        <f>+[1]园方窗帘部分对比!$E$4</f>
        <v>1.2</v>
      </c>
      <c r="I19" s="4" cm="1">
        <f ca="1" t="array" ref="I19">IFERROR(ROUND(EVALUATE(_wpsfn.REGEXP(SUBSTITUTE(G19,CHAR(10),"+"),"[一-龢]|【.*?】|：|[A-z]",2))*H19,2),"/")</f>
        <v>29.52</v>
      </c>
      <c r="J19" s="5">
        <v>1.5</v>
      </c>
      <c r="K19" s="2" cm="1">
        <f ca="1" t="array" ref="K19">EVALUATE(G19)*1.5</f>
        <v>36.9015</v>
      </c>
      <c r="L19" s="1">
        <v>7.3</v>
      </c>
      <c r="M19" s="3" t="s">
        <v>55</v>
      </c>
    </row>
    <row r="20" s="1" customFormat="1" ht="31.2" hidden="1" spans="1:13">
      <c r="A20" s="2">
        <f t="shared" si="0"/>
        <v>18</v>
      </c>
      <c r="B20" s="1" t="s">
        <v>11</v>
      </c>
      <c r="C20" s="3" t="s">
        <v>69</v>
      </c>
      <c r="D20" s="1" t="s">
        <v>62</v>
      </c>
      <c r="E20" s="3" t="s">
        <v>53</v>
      </c>
      <c r="F20" s="2" t="s">
        <v>13</v>
      </c>
      <c r="G20" s="1" t="s">
        <v>71</v>
      </c>
      <c r="H20" s="2">
        <f>+[1]园方窗帘部分对比!$E$4</f>
        <v>1.2</v>
      </c>
      <c r="I20" s="4" cm="1">
        <f ca="1" t="array" ref="I20">IFERROR(ROUND(EVALUATE(_wpsfn.REGEXP(SUBSTITUTE(G20,CHAR(10),"+"),"[一-龢]|【.*?】|：|[A-z]",2))*H20,2),"/")</f>
        <v>25.07</v>
      </c>
      <c r="J20" s="5">
        <v>1.5</v>
      </c>
      <c r="K20" s="2" cm="1">
        <f ca="1" t="array" ref="K20">EVALUATE(G20)*1.5</f>
        <v>31.341</v>
      </c>
      <c r="L20" s="1">
        <v>6.2</v>
      </c>
      <c r="M20" s="3" t="s">
        <v>55</v>
      </c>
    </row>
    <row r="21" s="1" customFormat="1" ht="31.2" spans="1:13">
      <c r="A21" s="2">
        <f t="shared" si="0"/>
        <v>19</v>
      </c>
      <c r="B21" s="1" t="s">
        <v>11</v>
      </c>
      <c r="C21" s="3" t="s">
        <v>72</v>
      </c>
      <c r="D21" s="1" t="s">
        <v>59</v>
      </c>
      <c r="E21" s="3" t="s">
        <v>60</v>
      </c>
      <c r="F21" s="2" t="s">
        <v>13</v>
      </c>
      <c r="G21" s="1" t="s">
        <v>73</v>
      </c>
      <c r="H21" s="2">
        <f>+[1]园方窗帘部分对比!$E$3</f>
        <v>1.2</v>
      </c>
      <c r="I21" s="4" cm="1">
        <f ca="1" t="array" ref="I21">IFERROR(ROUND(EVALUATE(_wpsfn.REGEXP(SUBSTITUTE(G21,CHAR(10),"+"),"[一-龢]|【.*?】|：|[A-z]",2))*H21,2),"/")</f>
        <v>25.22</v>
      </c>
      <c r="J21" s="5">
        <v>1.5</v>
      </c>
      <c r="K21" s="2" cm="1">
        <f ca="1" t="array" ref="K21">EVALUATE(G21)*1.5</f>
        <v>31.527</v>
      </c>
      <c r="L21" s="1">
        <v>6.2</v>
      </c>
      <c r="M21" s="3" t="s">
        <v>55</v>
      </c>
    </row>
    <row r="22" s="1" customFormat="1" ht="31.2" spans="1:13">
      <c r="A22" s="2">
        <f t="shared" si="0"/>
        <v>20</v>
      </c>
      <c r="B22" s="1" t="s">
        <v>11</v>
      </c>
      <c r="C22" s="3" t="s">
        <v>72</v>
      </c>
      <c r="D22" s="1" t="s">
        <v>62</v>
      </c>
      <c r="E22" s="3" t="s">
        <v>60</v>
      </c>
      <c r="F22" s="2" t="s">
        <v>13</v>
      </c>
      <c r="G22" s="1" t="s">
        <v>74</v>
      </c>
      <c r="H22" s="2">
        <f>+[1]园方窗帘部分对比!$E$3</f>
        <v>1.2</v>
      </c>
      <c r="I22" s="4" cm="1">
        <f ca="1" t="array" ref="I22">IFERROR(ROUND(EVALUATE(_wpsfn.REGEXP(SUBSTITUTE(G22,CHAR(10),"+"),"[一-龢]|【.*?】|：|[A-z]",2))*H22,2),"/")</f>
        <v>29.7</v>
      </c>
      <c r="J22" s="5">
        <v>1.5</v>
      </c>
      <c r="K22" s="2" cm="1">
        <f ca="1" t="array" ref="K22">EVALUATE(G22)*1.5</f>
        <v>37.1205</v>
      </c>
      <c r="L22" s="1">
        <v>7.3</v>
      </c>
      <c r="M22" s="3" t="s">
        <v>55</v>
      </c>
    </row>
    <row r="23" s="1" customFormat="1" ht="31.2" hidden="1" spans="1:13">
      <c r="A23" s="2">
        <f t="shared" si="0"/>
        <v>21</v>
      </c>
      <c r="B23" s="1" t="s">
        <v>11</v>
      </c>
      <c r="C23" s="3" t="s">
        <v>72</v>
      </c>
      <c r="D23" s="1" t="s">
        <v>59</v>
      </c>
      <c r="E23" s="3" t="s">
        <v>53</v>
      </c>
      <c r="F23" s="2" t="s">
        <v>13</v>
      </c>
      <c r="G23" s="1" t="s">
        <v>73</v>
      </c>
      <c r="H23" s="2">
        <f>+[1]园方窗帘部分对比!$E$4</f>
        <v>1.2</v>
      </c>
      <c r="I23" s="4" cm="1">
        <f ca="1" t="array" ref="I23">IFERROR(ROUND(EVALUATE(_wpsfn.REGEXP(SUBSTITUTE(G23,CHAR(10),"+"),"[一-龢]|【.*?】|：|[A-z]",2))*H23,2),"/")</f>
        <v>25.22</v>
      </c>
      <c r="J23" s="5">
        <v>1.5</v>
      </c>
      <c r="K23" s="2" cm="1">
        <f ca="1" t="array" ref="K23">EVALUATE(G23)*1.5</f>
        <v>31.527</v>
      </c>
      <c r="L23" s="1">
        <v>6.2</v>
      </c>
      <c r="M23" s="3" t="s">
        <v>55</v>
      </c>
    </row>
    <row r="24" s="1" customFormat="1" ht="31.2" hidden="1" spans="1:13">
      <c r="A24" s="2">
        <f t="shared" si="0"/>
        <v>22</v>
      </c>
      <c r="B24" s="1" t="s">
        <v>11</v>
      </c>
      <c r="C24" s="3" t="s">
        <v>72</v>
      </c>
      <c r="D24" s="1" t="s">
        <v>62</v>
      </c>
      <c r="E24" s="3" t="s">
        <v>53</v>
      </c>
      <c r="F24" s="2" t="s">
        <v>13</v>
      </c>
      <c r="G24" s="1" t="s">
        <v>74</v>
      </c>
      <c r="H24" s="2">
        <f>+[1]园方窗帘部分对比!$E$4</f>
        <v>1.2</v>
      </c>
      <c r="I24" s="4" cm="1">
        <f ca="1" t="array" ref="I24">IFERROR(ROUND(EVALUATE(_wpsfn.REGEXP(SUBSTITUTE(G24,CHAR(10),"+"),"[一-龢]|【.*?】|：|[A-z]",2))*H24,2),"/")</f>
        <v>29.7</v>
      </c>
      <c r="J24" s="5">
        <v>1.5</v>
      </c>
      <c r="K24" s="2" cm="1">
        <f ca="1" t="array" ref="K24">EVALUATE(G24)*1.5</f>
        <v>37.1205</v>
      </c>
      <c r="L24" s="1">
        <v>7.3</v>
      </c>
      <c r="M24" s="3" t="s">
        <v>55</v>
      </c>
    </row>
    <row r="25" s="1" customFormat="1" ht="31.2" spans="1:13">
      <c r="A25" s="2">
        <f t="shared" si="0"/>
        <v>23</v>
      </c>
      <c r="B25" s="1" t="s">
        <v>11</v>
      </c>
      <c r="C25" s="3" t="s">
        <v>75</v>
      </c>
      <c r="D25" s="1" t="s">
        <v>59</v>
      </c>
      <c r="E25" s="3" t="s">
        <v>60</v>
      </c>
      <c r="F25" s="2" t="s">
        <v>13</v>
      </c>
      <c r="G25" s="1" t="s">
        <v>76</v>
      </c>
      <c r="H25" s="2">
        <f>+[1]园方窗帘部分对比!$E$3</f>
        <v>1.2</v>
      </c>
      <c r="I25" s="4" cm="1">
        <f ca="1" t="array" ref="I25">IFERROR(ROUND(EVALUATE(_wpsfn.REGEXP(SUBSTITUTE(G25,CHAR(10),"+"),"[一-龢]|【.*?】|：|[A-z]",2))*H25,2),"/")</f>
        <v>9.94</v>
      </c>
      <c r="J25" s="5">
        <v>1.5</v>
      </c>
      <c r="K25" s="2" cm="1">
        <f ca="1" t="array" ref="K25">EVALUATE(G25)*1.5</f>
        <v>12.4215</v>
      </c>
      <c r="L25" s="1">
        <v>2.45</v>
      </c>
      <c r="M25" s="3" t="s">
        <v>55</v>
      </c>
    </row>
    <row r="26" s="1" customFormat="1" ht="31.2" spans="1:13">
      <c r="A26" s="2">
        <f t="shared" si="0"/>
        <v>24</v>
      </c>
      <c r="B26" s="1" t="s">
        <v>11</v>
      </c>
      <c r="C26" s="3" t="s">
        <v>75</v>
      </c>
      <c r="D26" s="1" t="s">
        <v>62</v>
      </c>
      <c r="E26" s="3" t="s">
        <v>60</v>
      </c>
      <c r="F26" s="2" t="s">
        <v>13</v>
      </c>
      <c r="G26" s="1" t="s">
        <v>77</v>
      </c>
      <c r="H26" s="2">
        <f>+[1]园方窗帘部分对比!$E$3</f>
        <v>1.2</v>
      </c>
      <c r="I26" s="4" cm="1">
        <f ca="1" t="array" ref="I26">IFERROR(ROUND(EVALUATE(_wpsfn.REGEXP(SUBSTITUTE(G26,CHAR(10),"+"),"[一-龢]|【.*?】|：|[A-z]",2))*H26,2),"/")</f>
        <v>22.92</v>
      </c>
      <c r="J26" s="5">
        <v>1.5</v>
      </c>
      <c r="K26" s="2" cm="1">
        <f ca="1" t="array" ref="K26">EVALUATE(G26)*1.5</f>
        <v>28.6455</v>
      </c>
      <c r="L26" s="1">
        <v>5.65</v>
      </c>
      <c r="M26" s="3" t="s">
        <v>55</v>
      </c>
    </row>
    <row r="27" s="1" customFormat="1" ht="31.2" hidden="1" spans="1:13">
      <c r="A27" s="2">
        <f t="shared" si="0"/>
        <v>25</v>
      </c>
      <c r="B27" s="1" t="s">
        <v>11</v>
      </c>
      <c r="C27" s="3" t="s">
        <v>75</v>
      </c>
      <c r="D27" s="1" t="s">
        <v>59</v>
      </c>
      <c r="E27" s="3" t="s">
        <v>53</v>
      </c>
      <c r="F27" s="2" t="s">
        <v>13</v>
      </c>
      <c r="G27" s="1" t="s">
        <v>76</v>
      </c>
      <c r="H27" s="2">
        <f>+[1]园方窗帘部分对比!$E$4</f>
        <v>1.2</v>
      </c>
      <c r="I27" s="4" cm="1">
        <f ca="1" t="array" ref="I27">IFERROR(ROUND(EVALUATE(_wpsfn.REGEXP(SUBSTITUTE(G27,CHAR(10),"+"),"[一-龢]|【.*?】|：|[A-z]",2))*H27,2),"/")</f>
        <v>9.94</v>
      </c>
      <c r="J27" s="5">
        <v>1.5</v>
      </c>
      <c r="K27" s="2" cm="1">
        <f ca="1" t="array" ref="K27">EVALUATE(G27)*1.5</f>
        <v>12.4215</v>
      </c>
      <c r="L27" s="1">
        <v>2.45</v>
      </c>
      <c r="M27" s="3" t="s">
        <v>55</v>
      </c>
    </row>
    <row r="28" s="1" customFormat="1" ht="31.2" hidden="1" spans="1:13">
      <c r="A28" s="2">
        <f t="shared" si="0"/>
        <v>26</v>
      </c>
      <c r="B28" s="1" t="s">
        <v>11</v>
      </c>
      <c r="C28" s="3" t="s">
        <v>75</v>
      </c>
      <c r="D28" s="1" t="s">
        <v>62</v>
      </c>
      <c r="E28" s="3" t="s">
        <v>53</v>
      </c>
      <c r="F28" s="2" t="s">
        <v>13</v>
      </c>
      <c r="G28" s="1" t="s">
        <v>77</v>
      </c>
      <c r="H28" s="2">
        <f>+[1]园方窗帘部分对比!$E$4</f>
        <v>1.2</v>
      </c>
      <c r="I28" s="4" cm="1">
        <f ca="1" t="array" ref="I28">IFERROR(ROUND(EVALUATE(_wpsfn.REGEXP(SUBSTITUTE(G28,CHAR(10),"+"),"[一-龢]|【.*?】|：|[A-z]",2))*H28,2),"/")</f>
        <v>22.92</v>
      </c>
      <c r="J28" s="5">
        <v>1.5</v>
      </c>
      <c r="K28" s="2" cm="1">
        <f ca="1" t="array" ref="K28">EVALUATE(G28)*1.5</f>
        <v>28.6455</v>
      </c>
      <c r="L28" s="1">
        <v>5.65</v>
      </c>
      <c r="M28" s="3" t="s">
        <v>55</v>
      </c>
    </row>
    <row r="29" s="1" customFormat="1" hidden="1" spans="1:13">
      <c r="A29" s="2">
        <f t="shared" si="0"/>
        <v>27</v>
      </c>
      <c r="B29" s="1" t="s">
        <v>11</v>
      </c>
      <c r="C29" s="3" t="s">
        <v>75</v>
      </c>
      <c r="D29" s="1" t="s">
        <v>78</v>
      </c>
      <c r="E29" s="3" t="s">
        <v>79</v>
      </c>
      <c r="F29" s="2" t="s">
        <v>13</v>
      </c>
      <c r="G29" s="1" t="s">
        <v>80</v>
      </c>
      <c r="H29" s="2">
        <f>+[1]园方窗帘部分对比!$E$6</f>
        <v>1</v>
      </c>
      <c r="I29" s="4" cm="1">
        <f ca="1" t="array" ref="I29">IFERROR(ROUND(EVALUATE(_wpsfn.REGEXP(SUBSTITUTE(G29,CHAR(10),"+"),"[一-龢]|【.*?】|：|[A-z]",2))*H29,2),"/")</f>
        <v>5.33</v>
      </c>
      <c r="J29" s="5">
        <v>1.5</v>
      </c>
      <c r="K29" s="2" t="e" cm="1">
        <f ca="1" t="array" ref="K29">EVALUATE(G29)*1.5</f>
        <v>#VALUE!</v>
      </c>
      <c r="L29" s="2" t="s">
        <v>81</v>
      </c>
      <c r="M29" s="9" t="s">
        <v>81</v>
      </c>
    </row>
    <row r="30" s="1" customFormat="1" ht="31.2" hidden="1" spans="1:13">
      <c r="A30" s="2">
        <f t="shared" si="0"/>
        <v>28</v>
      </c>
      <c r="B30" s="1" t="s">
        <v>18</v>
      </c>
      <c r="C30" s="3" t="s">
        <v>82</v>
      </c>
      <c r="D30" s="1" t="s">
        <v>59</v>
      </c>
      <c r="E30" s="3" t="s">
        <v>83</v>
      </c>
      <c r="F30" s="2" t="s">
        <v>13</v>
      </c>
      <c r="G30" s="1" t="s">
        <v>84</v>
      </c>
      <c r="H30" s="2">
        <f>+[1]园方窗帘部分对比!$E$7</f>
        <v>1.2</v>
      </c>
      <c r="I30" s="4" cm="1">
        <f ca="1" t="array" ref="I30">IFERROR(ROUND(EVALUATE(_wpsfn.REGEXP(SUBSTITUTE(G30,CHAR(10),"+"),"[一-龢]|【.*?】|：|[A-z]",2))*H30,2),"/")</f>
        <v>10.52</v>
      </c>
      <c r="J30" s="5">
        <v>1.5</v>
      </c>
      <c r="K30" s="2" cm="1">
        <f ca="1" t="array" ref="K30">EVALUATE(G30)*1.5</f>
        <v>13.152</v>
      </c>
      <c r="L30" s="1">
        <v>3.2</v>
      </c>
      <c r="M30" s="3" t="s">
        <v>55</v>
      </c>
    </row>
    <row r="31" s="1" customFormat="1" ht="31.2" hidden="1" spans="1:13">
      <c r="A31" s="2">
        <f t="shared" si="0"/>
        <v>29</v>
      </c>
      <c r="B31" s="1" t="s">
        <v>18</v>
      </c>
      <c r="C31" s="3" t="s">
        <v>82</v>
      </c>
      <c r="D31" s="1" t="s">
        <v>62</v>
      </c>
      <c r="E31" s="3" t="s">
        <v>83</v>
      </c>
      <c r="F31" s="2" t="s">
        <v>13</v>
      </c>
      <c r="G31" s="1" t="s">
        <v>85</v>
      </c>
      <c r="H31" s="2">
        <f>+[1]园方窗帘部分对比!$E$7</f>
        <v>1.2</v>
      </c>
      <c r="I31" s="4" cm="1">
        <f ca="1" t="array" ref="I31">IFERROR(ROUND(EVALUATE(_wpsfn.REGEXP(SUBSTITUTE(G31,CHAR(10),"+"),"[一-龢]|【.*?】|：|[A-z]",2))*H31,2),"/")</f>
        <v>11.34</v>
      </c>
      <c r="J31" s="5">
        <v>1.5</v>
      </c>
      <c r="K31" s="2" cm="1">
        <f ca="1" t="array" ref="K31">EVALUATE(G31)*1.5</f>
        <v>14.1789</v>
      </c>
      <c r="L31" s="1">
        <v>3.13</v>
      </c>
      <c r="M31" s="3" t="s">
        <v>55</v>
      </c>
    </row>
    <row r="32" s="1" customFormat="1" ht="31.2" hidden="1" spans="1:13">
      <c r="A32" s="2">
        <f t="shared" si="0"/>
        <v>30</v>
      </c>
      <c r="B32" s="1" t="s">
        <v>18</v>
      </c>
      <c r="C32" s="3" t="s">
        <v>58</v>
      </c>
      <c r="D32" s="1" t="s">
        <v>59</v>
      </c>
      <c r="E32" s="3" t="s">
        <v>83</v>
      </c>
      <c r="F32" s="2" t="s">
        <v>13</v>
      </c>
      <c r="G32" s="1" t="s">
        <v>86</v>
      </c>
      <c r="H32" s="2">
        <f>+[1]园方窗帘部分对比!$E$7</f>
        <v>1.2</v>
      </c>
      <c r="I32" s="4" cm="1">
        <f ca="1" t="array" ref="I32">IFERROR(ROUND(EVALUATE(_wpsfn.REGEXP(SUBSTITUTE(G32,CHAR(10),"+"),"[一-龢]|【.*?】|：|[A-z]",2))*H32,2),"/")</f>
        <v>21.9</v>
      </c>
      <c r="J32" s="5">
        <v>1.5</v>
      </c>
      <c r="K32" s="2" cm="1">
        <f ca="1" t="array" ref="K32">EVALUATE(G32)*1.5</f>
        <v>27.37425</v>
      </c>
      <c r="L32" s="1">
        <v>5.65</v>
      </c>
      <c r="M32" s="3" t="s">
        <v>55</v>
      </c>
    </row>
    <row r="33" s="1" customFormat="1" ht="31.2" hidden="1" spans="1:13">
      <c r="A33" s="2">
        <f t="shared" si="0"/>
        <v>31</v>
      </c>
      <c r="B33" s="1" t="s">
        <v>18</v>
      </c>
      <c r="C33" s="3" t="s">
        <v>58</v>
      </c>
      <c r="D33" s="1" t="s">
        <v>62</v>
      </c>
      <c r="E33" s="3" t="s">
        <v>83</v>
      </c>
      <c r="F33" s="2" t="s">
        <v>13</v>
      </c>
      <c r="G33" s="1" t="s">
        <v>87</v>
      </c>
      <c r="H33" s="2">
        <f>+[1]园方窗帘部分对比!$E$7</f>
        <v>1.2</v>
      </c>
      <c r="I33" s="4" cm="1">
        <f ca="1" t="array" ref="I33">IFERROR(ROUND(EVALUATE(_wpsfn.REGEXP(SUBSTITUTE(G33,CHAR(10),"+"),"[一-龢]|【.*?】|：|[A-z]",2))*H33,2),"/")</f>
        <v>28.1</v>
      </c>
      <c r="J33" s="5">
        <v>1.5</v>
      </c>
      <c r="K33" s="2" cm="1">
        <f ca="1" t="array" ref="K33">EVALUATE(G33)*1.5</f>
        <v>35.12625</v>
      </c>
      <c r="L33" s="1">
        <v>7.25</v>
      </c>
      <c r="M33" s="3" t="s">
        <v>55</v>
      </c>
    </row>
    <row r="34" s="1" customFormat="1" ht="31.2" hidden="1" spans="1:13">
      <c r="A34" s="2">
        <f t="shared" si="0"/>
        <v>32</v>
      </c>
      <c r="B34" s="1" t="s">
        <v>18</v>
      </c>
      <c r="C34" s="3" t="s">
        <v>58</v>
      </c>
      <c r="D34" s="1" t="s">
        <v>59</v>
      </c>
      <c r="E34" s="3" t="s">
        <v>53</v>
      </c>
      <c r="F34" s="2" t="s">
        <v>13</v>
      </c>
      <c r="G34" s="1" t="s">
        <v>86</v>
      </c>
      <c r="H34" s="2">
        <f>+[1]园方窗帘部分对比!$E$9</f>
        <v>1.2</v>
      </c>
      <c r="I34" s="4" cm="1">
        <f ca="1" t="array" ref="I34">IFERROR(ROUND(EVALUATE(_wpsfn.REGEXP(SUBSTITUTE(G34,CHAR(10),"+"),"[一-龢]|【.*?】|：|[A-z]",2))*H34,2),"/")</f>
        <v>21.9</v>
      </c>
      <c r="J34" s="5">
        <v>1.5</v>
      </c>
      <c r="K34" s="2" cm="1">
        <f ca="1" t="array" ref="K34">EVALUATE(G34)*1.5</f>
        <v>27.37425</v>
      </c>
      <c r="L34" s="1">
        <v>5.65</v>
      </c>
      <c r="M34" s="3" t="s">
        <v>55</v>
      </c>
    </row>
    <row r="35" s="1" customFormat="1" ht="31.2" hidden="1" spans="1:13">
      <c r="A35" s="2">
        <f t="shared" si="0"/>
        <v>33</v>
      </c>
      <c r="B35" s="1" t="s">
        <v>18</v>
      </c>
      <c r="C35" s="3" t="s">
        <v>58</v>
      </c>
      <c r="D35" s="1" t="s">
        <v>62</v>
      </c>
      <c r="E35" s="3" t="s">
        <v>53</v>
      </c>
      <c r="F35" s="2" t="s">
        <v>13</v>
      </c>
      <c r="G35" s="1" t="s">
        <v>87</v>
      </c>
      <c r="H35" s="2">
        <f>+[1]园方窗帘部分对比!$E$9</f>
        <v>1.2</v>
      </c>
      <c r="I35" s="4" cm="1">
        <f ca="1" t="array" ref="I35">IFERROR(ROUND(EVALUATE(_wpsfn.REGEXP(SUBSTITUTE(G35,CHAR(10),"+"),"[一-龢]|【.*?】|：|[A-z]",2))*H35,2),"/")</f>
        <v>28.1</v>
      </c>
      <c r="J35" s="5">
        <v>1.5</v>
      </c>
      <c r="K35" s="2" cm="1">
        <f ca="1" t="array" ref="K35">EVALUATE(G35)*1.5</f>
        <v>35.12625</v>
      </c>
      <c r="L35" s="1">
        <v>7.25</v>
      </c>
      <c r="M35" s="3" t="s">
        <v>55</v>
      </c>
    </row>
    <row r="36" s="1" customFormat="1" ht="31.2" hidden="1" spans="1:13">
      <c r="A36" s="2">
        <f t="shared" si="0"/>
        <v>34</v>
      </c>
      <c r="B36" s="1" t="s">
        <v>18</v>
      </c>
      <c r="C36" s="3" t="s">
        <v>64</v>
      </c>
      <c r="D36" s="1" t="s">
        <v>59</v>
      </c>
      <c r="E36" s="3" t="s">
        <v>83</v>
      </c>
      <c r="F36" s="2" t="s">
        <v>13</v>
      </c>
      <c r="G36" s="1" t="s">
        <v>88</v>
      </c>
      <c r="H36" s="2">
        <f>+[1]园方窗帘部分对比!$E$7</f>
        <v>1.2</v>
      </c>
      <c r="I36" s="4" cm="1">
        <f ca="1" t="array" ref="I36">IFERROR(ROUND(EVALUATE(_wpsfn.REGEXP(SUBSTITUTE(G36,CHAR(10),"+"),"[一-龢]|【.*?】|：|[A-z]",2))*H36,2),"/")</f>
        <v>27.82</v>
      </c>
      <c r="J36" s="5">
        <v>1.5</v>
      </c>
      <c r="K36" s="2" cm="1">
        <f ca="1" t="array" ref="K36">EVALUATE(G36)*1.5</f>
        <v>34.776</v>
      </c>
      <c r="L36" s="1">
        <v>7.2</v>
      </c>
      <c r="M36" s="3" t="s">
        <v>55</v>
      </c>
    </row>
    <row r="37" s="1" customFormat="1" ht="31.2" hidden="1" spans="1:13">
      <c r="A37" s="2">
        <f t="shared" si="0"/>
        <v>35</v>
      </c>
      <c r="B37" s="1" t="s">
        <v>18</v>
      </c>
      <c r="C37" s="3" t="s">
        <v>64</v>
      </c>
      <c r="D37" s="1" t="s">
        <v>62</v>
      </c>
      <c r="E37" s="3" t="s">
        <v>83</v>
      </c>
      <c r="F37" s="2" t="s">
        <v>13</v>
      </c>
      <c r="G37" s="1" t="s">
        <v>89</v>
      </c>
      <c r="H37" s="2">
        <f>+[1]园方窗帘部分对比!$E$7</f>
        <v>1.2</v>
      </c>
      <c r="I37" s="4" cm="1">
        <f ca="1" t="array" ref="I37">IFERROR(ROUND(EVALUATE(_wpsfn.REGEXP(SUBSTITUTE(G37,CHAR(10),"+"),"[一-龢]|【.*?】|：|[A-z]",2))*H37,2),"/")</f>
        <v>17.77</v>
      </c>
      <c r="J37" s="5">
        <v>1.5</v>
      </c>
      <c r="K37" s="2" cm="1">
        <f ca="1" t="array" ref="K37">EVALUATE(G37)*1.5</f>
        <v>22.218</v>
      </c>
      <c r="L37" s="1">
        <v>4.6</v>
      </c>
      <c r="M37" s="3" t="s">
        <v>55</v>
      </c>
    </row>
    <row r="38" s="1" customFormat="1" ht="31.2" hidden="1" spans="1:13">
      <c r="A38" s="2">
        <f t="shared" si="0"/>
        <v>36</v>
      </c>
      <c r="B38" s="1" t="s">
        <v>18</v>
      </c>
      <c r="C38" s="3" t="s">
        <v>64</v>
      </c>
      <c r="D38" s="1" t="s">
        <v>59</v>
      </c>
      <c r="E38" s="3" t="s">
        <v>53</v>
      </c>
      <c r="F38" s="2" t="s">
        <v>13</v>
      </c>
      <c r="G38" s="1" t="s">
        <v>88</v>
      </c>
      <c r="H38" s="2">
        <f>+[1]园方窗帘部分对比!$E$9</f>
        <v>1.2</v>
      </c>
      <c r="I38" s="4" cm="1">
        <f ca="1" t="array" ref="I38">IFERROR(ROUND(EVALUATE(_wpsfn.REGEXP(SUBSTITUTE(G38,CHAR(10),"+"),"[一-龢]|【.*?】|：|[A-z]",2))*H38,2),"/")</f>
        <v>27.82</v>
      </c>
      <c r="J38" s="5">
        <v>1.5</v>
      </c>
      <c r="K38" s="2" cm="1">
        <f ca="1" t="array" ref="K38">EVALUATE(G38)*1.5</f>
        <v>34.776</v>
      </c>
      <c r="L38" s="1">
        <v>7.2</v>
      </c>
      <c r="M38" s="3" t="s">
        <v>55</v>
      </c>
    </row>
    <row r="39" s="1" customFormat="1" ht="31.2" hidden="1" spans="1:13">
      <c r="A39" s="2">
        <f t="shared" si="0"/>
        <v>37</v>
      </c>
      <c r="B39" s="1" t="s">
        <v>18</v>
      </c>
      <c r="C39" s="3" t="s">
        <v>64</v>
      </c>
      <c r="D39" s="1" t="s">
        <v>62</v>
      </c>
      <c r="E39" s="3" t="s">
        <v>53</v>
      </c>
      <c r="F39" s="2" t="s">
        <v>13</v>
      </c>
      <c r="G39" s="1" t="s">
        <v>89</v>
      </c>
      <c r="H39" s="2">
        <f>+[1]园方窗帘部分对比!$E$9</f>
        <v>1.2</v>
      </c>
      <c r="I39" s="4" cm="1">
        <f ca="1" t="array" ref="I39">IFERROR(ROUND(EVALUATE(_wpsfn.REGEXP(SUBSTITUTE(G39,CHAR(10),"+"),"[一-龢]|【.*?】|：|[A-z]",2))*H39,2),"/")</f>
        <v>17.77</v>
      </c>
      <c r="J39" s="5">
        <v>1.5</v>
      </c>
      <c r="K39" s="2" cm="1">
        <f ca="1" t="array" ref="K39">EVALUATE(G39)*1.5</f>
        <v>22.218</v>
      </c>
      <c r="L39" s="1">
        <v>4.6</v>
      </c>
      <c r="M39" s="3" t="s">
        <v>55</v>
      </c>
    </row>
    <row r="40" s="1" customFormat="1" ht="31.2" hidden="1" spans="1:13">
      <c r="A40" s="2">
        <f t="shared" si="0"/>
        <v>38</v>
      </c>
      <c r="B40" s="1" t="s">
        <v>18</v>
      </c>
      <c r="C40" s="3" t="s">
        <v>67</v>
      </c>
      <c r="D40" s="1" t="s">
        <v>59</v>
      </c>
      <c r="E40" s="3" t="s">
        <v>83</v>
      </c>
      <c r="F40" s="2" t="s">
        <v>13</v>
      </c>
      <c r="G40" s="1" t="s">
        <v>90</v>
      </c>
      <c r="H40" s="2">
        <f>+[1]园方窗帘部分对比!$E$7</f>
        <v>1.2</v>
      </c>
      <c r="I40" s="4" cm="1">
        <f ca="1" t="array" ref="I40">IFERROR(ROUND(EVALUATE(_wpsfn.REGEXP(SUBSTITUTE(G40,CHAR(10),"+"),"[一-龢]|【.*?】|：|[A-z]",2))*H40,2),"/")</f>
        <v>18.99</v>
      </c>
      <c r="J40" s="5">
        <v>1.5</v>
      </c>
      <c r="K40" s="2" cm="1">
        <f ca="1" t="array" ref="K40">EVALUATE(G40)*1.5</f>
        <v>23.7405</v>
      </c>
      <c r="L40" s="1">
        <v>4.9</v>
      </c>
      <c r="M40" s="3" t="s">
        <v>55</v>
      </c>
    </row>
    <row r="41" s="1" customFormat="1" ht="31.2" hidden="1" spans="1:13">
      <c r="A41" s="2">
        <f t="shared" si="0"/>
        <v>39</v>
      </c>
      <c r="B41" s="1" t="s">
        <v>18</v>
      </c>
      <c r="C41" s="3" t="s">
        <v>67</v>
      </c>
      <c r="D41" s="1" t="s">
        <v>62</v>
      </c>
      <c r="E41" s="3" t="s">
        <v>83</v>
      </c>
      <c r="F41" s="2" t="s">
        <v>13</v>
      </c>
      <c r="G41" s="1" t="s">
        <v>86</v>
      </c>
      <c r="H41" s="2">
        <f>+[1]园方窗帘部分对比!$E$7</f>
        <v>1.2</v>
      </c>
      <c r="I41" s="4" cm="1">
        <f ca="1" t="array" ref="I41">IFERROR(ROUND(EVALUATE(_wpsfn.REGEXP(SUBSTITUTE(G41,CHAR(10),"+"),"[一-龢]|【.*?】|：|[A-z]",2))*H41,2),"/")</f>
        <v>21.9</v>
      </c>
      <c r="J41" s="5">
        <v>1.5</v>
      </c>
      <c r="K41" s="2" cm="1">
        <f ca="1" t="array" ref="K41">EVALUATE(G41)*1.5</f>
        <v>27.37425</v>
      </c>
      <c r="L41" s="1">
        <v>5.65</v>
      </c>
      <c r="M41" s="3" t="s">
        <v>55</v>
      </c>
    </row>
    <row r="42" s="1" customFormat="1" ht="31.2" hidden="1" spans="1:13">
      <c r="A42" s="2">
        <f t="shared" si="0"/>
        <v>40</v>
      </c>
      <c r="B42" s="1" t="s">
        <v>18</v>
      </c>
      <c r="C42" s="3" t="s">
        <v>67</v>
      </c>
      <c r="D42" s="1" t="s">
        <v>59</v>
      </c>
      <c r="E42" s="3" t="s">
        <v>53</v>
      </c>
      <c r="F42" s="2" t="s">
        <v>13</v>
      </c>
      <c r="G42" s="1" t="s">
        <v>90</v>
      </c>
      <c r="H42" s="2">
        <f>+[1]园方窗帘部分对比!$E$9</f>
        <v>1.2</v>
      </c>
      <c r="I42" s="4" cm="1">
        <f ca="1" t="array" ref="I42">IFERROR(ROUND(EVALUATE(_wpsfn.REGEXP(SUBSTITUTE(G42,CHAR(10),"+"),"[一-龢]|【.*?】|：|[A-z]",2))*H42,2),"/")</f>
        <v>18.99</v>
      </c>
      <c r="J42" s="5">
        <v>1.5</v>
      </c>
      <c r="K42" s="2" cm="1">
        <f ca="1" t="array" ref="K42">EVALUATE(G42)*1.5</f>
        <v>23.7405</v>
      </c>
      <c r="L42" s="1">
        <v>4.9</v>
      </c>
      <c r="M42" s="3" t="s">
        <v>55</v>
      </c>
    </row>
    <row r="43" s="1" customFormat="1" ht="31.2" hidden="1" spans="1:13">
      <c r="A43" s="2">
        <f t="shared" si="0"/>
        <v>41</v>
      </c>
      <c r="B43" s="1" t="s">
        <v>18</v>
      </c>
      <c r="C43" s="3" t="s">
        <v>67</v>
      </c>
      <c r="D43" s="1" t="s">
        <v>62</v>
      </c>
      <c r="E43" s="3" t="s">
        <v>53</v>
      </c>
      <c r="F43" s="2" t="s">
        <v>13</v>
      </c>
      <c r="G43" s="1" t="s">
        <v>86</v>
      </c>
      <c r="H43" s="2">
        <f>+[1]园方窗帘部分对比!$E$9</f>
        <v>1.2</v>
      </c>
      <c r="I43" s="4" cm="1">
        <f ca="1" t="array" ref="I43">IFERROR(ROUND(EVALUATE(_wpsfn.REGEXP(SUBSTITUTE(G43,CHAR(10),"+"),"[一-龢]|【.*?】|：|[A-z]",2))*H43,2),"/")</f>
        <v>21.9</v>
      </c>
      <c r="J43" s="5">
        <v>1.5</v>
      </c>
      <c r="K43" s="2" cm="1">
        <f ca="1" t="array" ref="K43">EVALUATE(G43)*1.5</f>
        <v>27.37425</v>
      </c>
      <c r="L43" s="1">
        <v>5.65</v>
      </c>
      <c r="M43" s="3" t="s">
        <v>55</v>
      </c>
    </row>
    <row r="44" s="1" customFormat="1" ht="31.2" hidden="1" spans="1:13">
      <c r="A44" s="2">
        <f t="shared" si="0"/>
        <v>42</v>
      </c>
      <c r="B44" s="1" t="s">
        <v>18</v>
      </c>
      <c r="C44" s="3" t="s">
        <v>69</v>
      </c>
      <c r="D44" s="1" t="s">
        <v>59</v>
      </c>
      <c r="E44" s="3" t="s">
        <v>83</v>
      </c>
      <c r="F44" s="2" t="s">
        <v>13</v>
      </c>
      <c r="G44" s="1" t="s">
        <v>91</v>
      </c>
      <c r="H44" s="2">
        <f>+[1]园方窗帘部分对比!$E$7</f>
        <v>1.2</v>
      </c>
      <c r="I44" s="4" cm="1">
        <f ca="1" t="array" ref="I44">IFERROR(ROUND(EVALUATE(_wpsfn.REGEXP(SUBSTITUTE(G44,CHAR(10),"+"),"[一-龢]|【.*?】|：|[A-z]",2))*H44,2),"/")</f>
        <v>29.17</v>
      </c>
      <c r="J44" s="5">
        <v>1.5</v>
      </c>
      <c r="K44" s="2" cm="1">
        <f ca="1" t="array" ref="K44">EVALUATE(G44)*1.5</f>
        <v>36.4635</v>
      </c>
      <c r="L44" s="1">
        <v>7.3</v>
      </c>
      <c r="M44" s="3" t="s">
        <v>55</v>
      </c>
    </row>
    <row r="45" s="1" customFormat="1" ht="31.2" hidden="1" spans="1:13">
      <c r="A45" s="2">
        <f t="shared" si="0"/>
        <v>43</v>
      </c>
      <c r="B45" s="1" t="s">
        <v>18</v>
      </c>
      <c r="C45" s="3" t="s">
        <v>69</v>
      </c>
      <c r="D45" s="1" t="s">
        <v>62</v>
      </c>
      <c r="E45" s="3" t="s">
        <v>83</v>
      </c>
      <c r="F45" s="2" t="s">
        <v>13</v>
      </c>
      <c r="G45" s="1" t="s">
        <v>92</v>
      </c>
      <c r="H45" s="2">
        <f>+[1]园方窗帘部分对比!$E$7</f>
        <v>1.2</v>
      </c>
      <c r="I45" s="4" cm="1">
        <f ca="1" t="array" ref="I45">IFERROR(ROUND(EVALUATE(_wpsfn.REGEXP(SUBSTITUTE(G45,CHAR(10),"+"),"[一-龢]|【.*?】|：|[A-z]",2))*H45,2),"/")</f>
        <v>17.98</v>
      </c>
      <c r="J45" s="5">
        <v>1.5</v>
      </c>
      <c r="K45" s="2" cm="1">
        <f ca="1" t="array" ref="K45">EVALUATE(G45)*1.5</f>
        <v>22.4775</v>
      </c>
      <c r="L45" s="1">
        <v>4.5</v>
      </c>
      <c r="M45" s="3" t="s">
        <v>55</v>
      </c>
    </row>
    <row r="46" s="1" customFormat="1" ht="31.2" hidden="1" spans="1:13">
      <c r="A46" s="2">
        <f t="shared" si="0"/>
        <v>44</v>
      </c>
      <c r="B46" s="1" t="s">
        <v>18</v>
      </c>
      <c r="C46" s="3" t="s">
        <v>69</v>
      </c>
      <c r="D46" s="1" t="s">
        <v>59</v>
      </c>
      <c r="E46" s="3" t="s">
        <v>53</v>
      </c>
      <c r="F46" s="2" t="s">
        <v>13</v>
      </c>
      <c r="G46" s="1" t="s">
        <v>91</v>
      </c>
      <c r="H46" s="2">
        <f>+[1]园方窗帘部分对比!$E$9</f>
        <v>1.2</v>
      </c>
      <c r="I46" s="4" cm="1">
        <f ca="1" t="array" ref="I46">IFERROR(ROUND(EVALUATE(_wpsfn.REGEXP(SUBSTITUTE(G46,CHAR(10),"+"),"[一-龢]|【.*?】|：|[A-z]",2))*H46,2),"/")</f>
        <v>29.17</v>
      </c>
      <c r="J46" s="5">
        <v>1.5</v>
      </c>
      <c r="K46" s="2" cm="1">
        <f ca="1" t="array" ref="K46">EVALUATE(G46)*1.5</f>
        <v>36.4635</v>
      </c>
      <c r="L46" s="1">
        <v>7.3</v>
      </c>
      <c r="M46" s="3" t="s">
        <v>55</v>
      </c>
    </row>
    <row r="47" s="1" customFormat="1" ht="31.2" hidden="1" spans="1:13">
      <c r="A47" s="2">
        <f t="shared" si="0"/>
        <v>45</v>
      </c>
      <c r="B47" s="1" t="s">
        <v>18</v>
      </c>
      <c r="C47" s="3" t="s">
        <v>69</v>
      </c>
      <c r="D47" s="1" t="s">
        <v>62</v>
      </c>
      <c r="E47" s="3" t="s">
        <v>53</v>
      </c>
      <c r="F47" s="2" t="s">
        <v>13</v>
      </c>
      <c r="G47" s="1" t="s">
        <v>92</v>
      </c>
      <c r="H47" s="2">
        <f>+[1]园方窗帘部分对比!$E$9</f>
        <v>1.2</v>
      </c>
      <c r="I47" s="4" cm="1">
        <f ca="1" t="array" ref="I47">IFERROR(ROUND(EVALUATE(_wpsfn.REGEXP(SUBSTITUTE(G47,CHAR(10),"+"),"[一-龢]|【.*?】|：|[A-z]",2))*H47,2),"/")</f>
        <v>17.98</v>
      </c>
      <c r="J47" s="5">
        <v>1.5</v>
      </c>
      <c r="K47" s="2" cm="1">
        <f ca="1" t="array" ref="K47">EVALUATE(G47)*1.5</f>
        <v>22.4775</v>
      </c>
      <c r="L47" s="1">
        <v>4.5</v>
      </c>
      <c r="M47" s="3" t="s">
        <v>55</v>
      </c>
    </row>
    <row r="48" s="1" customFormat="1" ht="31.2" hidden="1" spans="1:13">
      <c r="A48" s="2">
        <f t="shared" si="0"/>
        <v>46</v>
      </c>
      <c r="B48" s="1" t="s">
        <v>18</v>
      </c>
      <c r="C48" s="3" t="s">
        <v>72</v>
      </c>
      <c r="D48" s="1" t="s">
        <v>59</v>
      </c>
      <c r="E48" s="3" t="s">
        <v>83</v>
      </c>
      <c r="F48" s="2" t="s">
        <v>13</v>
      </c>
      <c r="G48" s="1" t="s">
        <v>93</v>
      </c>
      <c r="H48" s="2">
        <f>+[1]园方窗帘部分对比!$E$7</f>
        <v>1.2</v>
      </c>
      <c r="I48" s="4" cm="1">
        <f ca="1" t="array" ref="I48">IFERROR(ROUND(EVALUATE(_wpsfn.REGEXP(SUBSTITUTE(G48,CHAR(10),"+"),"[一-龢]|【.*?】|：|[A-z]",2))*H48,2),"/")</f>
        <v>18.55</v>
      </c>
      <c r="J48" s="5">
        <v>1.5</v>
      </c>
      <c r="K48" s="2" cm="1">
        <f ca="1" t="array" ref="K48">EVALUATE(G48)*1.5</f>
        <v>23.184</v>
      </c>
      <c r="L48" s="1">
        <v>4.8</v>
      </c>
      <c r="M48" s="3" t="s">
        <v>55</v>
      </c>
    </row>
    <row r="49" s="1" customFormat="1" ht="31.2" hidden="1" spans="1:13">
      <c r="A49" s="2">
        <f t="shared" si="0"/>
        <v>47</v>
      </c>
      <c r="B49" s="1" t="s">
        <v>18</v>
      </c>
      <c r="C49" s="3" t="s">
        <v>72</v>
      </c>
      <c r="D49" s="1" t="s">
        <v>62</v>
      </c>
      <c r="E49" s="3" t="s">
        <v>83</v>
      </c>
      <c r="F49" s="2" t="s">
        <v>13</v>
      </c>
      <c r="G49" s="1" t="s">
        <v>94</v>
      </c>
      <c r="H49" s="2">
        <f>+[1]园方窗帘部分对比!$E$7</f>
        <v>1.2</v>
      </c>
      <c r="I49" s="4" cm="1">
        <f ca="1" t="array" ref="I49">IFERROR(ROUND(EVALUATE(_wpsfn.REGEXP(SUBSTITUTE(G49,CHAR(10),"+"),"[一-龢]|【.*?】|：|[A-z]",2))*H49,2),"/")</f>
        <v>26.28</v>
      </c>
      <c r="J49" s="5">
        <v>1.5</v>
      </c>
      <c r="K49" s="2" cm="1">
        <f ca="1" t="array" ref="K49">EVALUATE(G49)*1.5</f>
        <v>32.844</v>
      </c>
      <c r="L49" s="1">
        <v>6.8</v>
      </c>
      <c r="M49" s="3" t="s">
        <v>55</v>
      </c>
    </row>
    <row r="50" s="1" customFormat="1" ht="31.2" hidden="1" spans="1:13">
      <c r="A50" s="2">
        <f t="shared" si="0"/>
        <v>48</v>
      </c>
      <c r="B50" s="1" t="s">
        <v>18</v>
      </c>
      <c r="C50" s="3" t="s">
        <v>72</v>
      </c>
      <c r="D50" s="1" t="s">
        <v>59</v>
      </c>
      <c r="E50" s="3" t="s">
        <v>53</v>
      </c>
      <c r="F50" s="2" t="s">
        <v>13</v>
      </c>
      <c r="G50" s="1" t="s">
        <v>93</v>
      </c>
      <c r="H50" s="2">
        <f>+[1]园方窗帘部分对比!$E$9</f>
        <v>1.2</v>
      </c>
      <c r="I50" s="4" cm="1">
        <f ca="1" t="array" ref="I50">IFERROR(ROUND(EVALUATE(_wpsfn.REGEXP(SUBSTITUTE(G50,CHAR(10),"+"),"[一-龢]|【.*?】|：|[A-z]",2))*H50,2),"/")</f>
        <v>18.55</v>
      </c>
      <c r="J50" s="5">
        <v>1.5</v>
      </c>
      <c r="K50" s="2" cm="1">
        <f ca="1" t="array" ref="K50">EVALUATE(G50)*1.5</f>
        <v>23.184</v>
      </c>
      <c r="L50" s="1">
        <v>4.8</v>
      </c>
      <c r="M50" s="3" t="s">
        <v>55</v>
      </c>
    </row>
    <row r="51" s="1" customFormat="1" ht="31.2" hidden="1" spans="1:13">
      <c r="A51" s="2">
        <f t="shared" si="0"/>
        <v>49</v>
      </c>
      <c r="B51" s="1" t="s">
        <v>18</v>
      </c>
      <c r="C51" s="3" t="s">
        <v>72</v>
      </c>
      <c r="D51" s="1" t="s">
        <v>62</v>
      </c>
      <c r="E51" s="3" t="s">
        <v>53</v>
      </c>
      <c r="F51" s="2" t="s">
        <v>13</v>
      </c>
      <c r="G51" s="1" t="s">
        <v>94</v>
      </c>
      <c r="H51" s="2">
        <f>+[1]园方窗帘部分对比!$E$9</f>
        <v>1.2</v>
      </c>
      <c r="I51" s="4" cm="1">
        <f ca="1" t="array" ref="I51">IFERROR(ROUND(EVALUATE(_wpsfn.REGEXP(SUBSTITUTE(G51,CHAR(10),"+"),"[一-龢]|【.*?】|：|[A-z]",2))*H51,2),"/")</f>
        <v>26.28</v>
      </c>
      <c r="J51" s="5">
        <v>1.5</v>
      </c>
      <c r="K51" s="2" cm="1">
        <f ca="1" t="array" ref="K51">EVALUATE(G51)*1.5</f>
        <v>32.844</v>
      </c>
      <c r="L51" s="1">
        <v>6.8</v>
      </c>
      <c r="M51" s="3" t="s">
        <v>55</v>
      </c>
    </row>
    <row r="52" s="1" customFormat="1" ht="31.2" hidden="1" spans="1:13">
      <c r="A52" s="2">
        <f t="shared" si="0"/>
        <v>50</v>
      </c>
      <c r="B52" s="1" t="s">
        <v>18</v>
      </c>
      <c r="C52" s="3" t="s">
        <v>95</v>
      </c>
      <c r="D52" s="1" t="s">
        <v>59</v>
      </c>
      <c r="E52" s="3" t="s">
        <v>53</v>
      </c>
      <c r="F52" s="2" t="s">
        <v>13</v>
      </c>
      <c r="G52" s="1" t="s">
        <v>96</v>
      </c>
      <c r="H52" s="2">
        <f>+[1]园方窗帘部分对比!$E$9</f>
        <v>1.2</v>
      </c>
      <c r="I52" s="4" cm="1">
        <f ca="1" t="array" ref="I52">IFERROR(ROUND(EVALUATE(_wpsfn.REGEXP(SUBSTITUTE(G52,CHAR(10),"+"),"[一-龢]|【.*?】|：|[A-z]",2))*H52,2),"/")</f>
        <v>10.43</v>
      </c>
      <c r="J52" s="5">
        <v>1.5</v>
      </c>
      <c r="K52" s="2" cm="1">
        <f ca="1" t="array" ref="K52">EVALUATE(G52)*1.5</f>
        <v>13.041</v>
      </c>
      <c r="L52" s="1">
        <v>2.7</v>
      </c>
      <c r="M52" s="3" t="s">
        <v>55</v>
      </c>
    </row>
    <row r="53" s="1" customFormat="1" ht="31.2" hidden="1" spans="1:13">
      <c r="A53" s="2">
        <f t="shared" si="0"/>
        <v>51</v>
      </c>
      <c r="B53" s="1" t="s">
        <v>18</v>
      </c>
      <c r="C53" s="3" t="s">
        <v>95</v>
      </c>
      <c r="D53" s="1" t="s">
        <v>62</v>
      </c>
      <c r="E53" s="3" t="s">
        <v>53</v>
      </c>
      <c r="F53" s="2" t="s">
        <v>13</v>
      </c>
      <c r="G53" s="1" t="s">
        <v>97</v>
      </c>
      <c r="H53" s="2">
        <f>+[1]园方窗帘部分对比!$E$9</f>
        <v>1.2</v>
      </c>
      <c r="I53" s="4" cm="1">
        <f ca="1" t="array" ref="I53">IFERROR(ROUND(EVALUATE(_wpsfn.REGEXP(SUBSTITUTE(G53,CHAR(10),"+"),"[一-龢]|【.*?】|：|[A-z]",2))*H53,2),"/")</f>
        <v>15.65</v>
      </c>
      <c r="J53" s="5">
        <v>1.5</v>
      </c>
      <c r="K53" s="2" cm="1">
        <f ca="1" t="array" ref="K53">EVALUATE(G53)*1.5</f>
        <v>19.5615</v>
      </c>
      <c r="L53" s="1">
        <v>4.05</v>
      </c>
      <c r="M53" s="3" t="s">
        <v>55</v>
      </c>
    </row>
    <row r="54" s="1" customFormat="1" ht="31.2" hidden="1" spans="1:13">
      <c r="A54" s="2">
        <f t="shared" si="0"/>
        <v>52</v>
      </c>
      <c r="B54" s="1" t="s">
        <v>18</v>
      </c>
      <c r="C54" s="3" t="s">
        <v>95</v>
      </c>
      <c r="D54" s="1" t="s">
        <v>98</v>
      </c>
      <c r="E54" s="3" t="s">
        <v>79</v>
      </c>
      <c r="F54" s="2" t="s">
        <v>13</v>
      </c>
      <c r="G54" s="1" t="s">
        <v>99</v>
      </c>
      <c r="H54" s="2">
        <f>+[1]园方窗帘部分对比!$E$13</f>
        <v>1</v>
      </c>
      <c r="I54" s="4" cm="1">
        <f ca="1" t="array" ref="I54">IFERROR(ROUND(EVALUATE(_wpsfn.REGEXP(SUBSTITUTE(G54,CHAR(10),"+"),"[一-龢]|【.*?】|：|[A-z]",2))*H54,2),"/")</f>
        <v>3.04</v>
      </c>
      <c r="J54" s="5">
        <v>1</v>
      </c>
      <c r="K54" s="2">
        <f>1.6*(1.8+0.1)</f>
        <v>3.04</v>
      </c>
      <c r="L54" s="2" t="s">
        <v>81</v>
      </c>
      <c r="M54" s="9" t="s">
        <v>81</v>
      </c>
    </row>
    <row r="55" s="1" customFormat="1" ht="31.2" hidden="1" spans="1:13">
      <c r="A55" s="2">
        <f t="shared" si="0"/>
        <v>53</v>
      </c>
      <c r="B55" s="1" t="s">
        <v>18</v>
      </c>
      <c r="C55" s="3" t="s">
        <v>95</v>
      </c>
      <c r="D55" s="1" t="s">
        <v>100</v>
      </c>
      <c r="E55" s="3" t="s">
        <v>79</v>
      </c>
      <c r="F55" s="2" t="s">
        <v>13</v>
      </c>
      <c r="G55" s="1" t="s">
        <v>99</v>
      </c>
      <c r="H55" s="2">
        <f>+[1]园方窗帘部分对比!$E$13</f>
        <v>1</v>
      </c>
      <c r="I55" s="4" cm="1">
        <f ca="1" t="array" ref="I55">IFERROR(ROUND(EVALUATE(_wpsfn.REGEXP(SUBSTITUTE(G55,CHAR(10),"+"),"[一-龢]|【.*?】|：|[A-z]",2))*H55,2),"/")</f>
        <v>3.04</v>
      </c>
      <c r="J55" s="5">
        <v>1</v>
      </c>
      <c r="K55" s="2">
        <f>1.6*(1.8+0.1)</f>
        <v>3.04</v>
      </c>
      <c r="L55" s="2" t="s">
        <v>81</v>
      </c>
      <c r="M55" s="9" t="s">
        <v>81</v>
      </c>
    </row>
    <row r="56" s="1" customFormat="1" ht="31.2" hidden="1" spans="1:13">
      <c r="A56" s="2">
        <f t="shared" si="0"/>
        <v>54</v>
      </c>
      <c r="B56" s="1" t="s">
        <v>18</v>
      </c>
      <c r="C56" s="3" t="s">
        <v>101</v>
      </c>
      <c r="D56" s="1" t="s">
        <v>59</v>
      </c>
      <c r="E56" s="3" t="s">
        <v>83</v>
      </c>
      <c r="F56" s="2" t="s">
        <v>13</v>
      </c>
      <c r="G56" s="1" t="s">
        <v>102</v>
      </c>
      <c r="H56" s="2">
        <f>+[1]园方窗帘部分对比!$E$7</f>
        <v>1.2</v>
      </c>
      <c r="I56" s="4" cm="1">
        <f ca="1" t="array" ref="I56">IFERROR(ROUND(EVALUATE(_wpsfn.REGEXP(SUBSTITUTE(G56,CHAR(10),"+"),"[一-龢]|【.*?】|：|[A-z]",2))*H56,2),"/")</f>
        <v>14.78</v>
      </c>
      <c r="J56" s="5">
        <v>1.5</v>
      </c>
      <c r="K56" s="2" cm="1">
        <f ca="1" t="array" ref="K56">EVALUATE(G56)*1.5</f>
        <v>18.48</v>
      </c>
      <c r="L56" s="1">
        <v>3.85</v>
      </c>
      <c r="M56" s="3" t="s">
        <v>55</v>
      </c>
    </row>
    <row r="57" s="1" customFormat="1" ht="31.2" hidden="1" spans="1:13">
      <c r="A57" s="2">
        <f t="shared" si="0"/>
        <v>55</v>
      </c>
      <c r="B57" s="1" t="s">
        <v>18</v>
      </c>
      <c r="C57" s="3" t="s">
        <v>103</v>
      </c>
      <c r="D57" s="1" t="s">
        <v>59</v>
      </c>
      <c r="E57" s="3" t="s">
        <v>83</v>
      </c>
      <c r="F57" s="2" t="s">
        <v>13</v>
      </c>
      <c r="G57" s="1" t="s">
        <v>104</v>
      </c>
      <c r="H57" s="2">
        <f>+[1]园方窗帘部分对比!$E$7</f>
        <v>1.2</v>
      </c>
      <c r="I57" s="4" cm="1">
        <f ca="1" t="array" ref="I57">IFERROR(ROUND(EVALUATE(_wpsfn.REGEXP(SUBSTITUTE(G57,CHAR(10),"+"),"[一-龢]|【.*?】|：|[A-z]",2))*H57,2),"/")</f>
        <v>10.37</v>
      </c>
      <c r="J57" s="5">
        <v>1.5</v>
      </c>
      <c r="K57" s="2" cm="1">
        <f ca="1" t="array" ref="K57">EVALUATE(G57)*1.5</f>
        <v>12.96</v>
      </c>
      <c r="L57" s="1">
        <v>2.7</v>
      </c>
      <c r="M57" s="3" t="s">
        <v>55</v>
      </c>
    </row>
    <row r="58" s="1" customFormat="1" ht="31.2" hidden="1" spans="1:13">
      <c r="A58" s="2">
        <f t="shared" si="0"/>
        <v>56</v>
      </c>
      <c r="B58" s="1" t="s">
        <v>18</v>
      </c>
      <c r="C58" s="3" t="s">
        <v>105</v>
      </c>
      <c r="D58" s="1" t="s">
        <v>59</v>
      </c>
      <c r="E58" s="3" t="s">
        <v>83</v>
      </c>
      <c r="F58" s="2" t="s">
        <v>13</v>
      </c>
      <c r="G58" s="1" t="s">
        <v>104</v>
      </c>
      <c r="H58" s="2">
        <f>+[1]园方窗帘部分对比!$E$7</f>
        <v>1.2</v>
      </c>
      <c r="I58" s="4" cm="1">
        <f ca="1" t="array" ref="I58">IFERROR(ROUND(EVALUATE(_wpsfn.REGEXP(SUBSTITUTE(G58,CHAR(10),"+"),"[一-龢]|【.*?】|：|[A-z]",2))*H58,2),"/")</f>
        <v>10.37</v>
      </c>
      <c r="J58" s="5">
        <v>1.5</v>
      </c>
      <c r="K58" s="2" cm="1">
        <f ca="1" t="array" ref="K58">EVALUATE(G58)*1.5</f>
        <v>12.96</v>
      </c>
      <c r="L58" s="1">
        <v>2.7</v>
      </c>
      <c r="M58" s="3" t="s">
        <v>55</v>
      </c>
    </row>
    <row r="59" s="1" customFormat="1" ht="31.2" hidden="1" spans="1:13">
      <c r="A59" s="2">
        <f t="shared" si="0"/>
        <v>57</v>
      </c>
      <c r="B59" s="1" t="s">
        <v>18</v>
      </c>
      <c r="C59" s="3" t="s">
        <v>106</v>
      </c>
      <c r="D59" s="1" t="s">
        <v>59</v>
      </c>
      <c r="E59" s="3" t="s">
        <v>107</v>
      </c>
      <c r="F59" s="2" t="s">
        <v>13</v>
      </c>
      <c r="G59" s="1" t="s">
        <v>108</v>
      </c>
      <c r="H59" s="2">
        <f>+[1]园方窗帘部分对比!$E$8</f>
        <v>1.2</v>
      </c>
      <c r="I59" s="4" cm="1">
        <f ca="1" t="array" ref="I59">IFERROR(ROUND(EVALUATE(_wpsfn.REGEXP(SUBSTITUTE(G59,CHAR(10),"+"),"[一-龢]|【.*?】|：|[A-z]",2))*H59,2),"/")</f>
        <v>20.83</v>
      </c>
      <c r="J59" s="5">
        <v>1.5</v>
      </c>
      <c r="K59" s="2" cm="1">
        <f ca="1" t="array" ref="K59">EVALUATE(G59)*1.5</f>
        <v>26.04</v>
      </c>
      <c r="L59" s="1">
        <v>5.6</v>
      </c>
      <c r="M59" s="3" t="s">
        <v>55</v>
      </c>
    </row>
    <row r="60" s="1" customFormat="1" ht="31.2" hidden="1" spans="1:13">
      <c r="A60" s="2">
        <f t="shared" si="0"/>
        <v>58</v>
      </c>
      <c r="B60" s="1" t="s">
        <v>18</v>
      </c>
      <c r="C60" s="3" t="s">
        <v>106</v>
      </c>
      <c r="D60" s="1" t="s">
        <v>62</v>
      </c>
      <c r="E60" s="3" t="s">
        <v>107</v>
      </c>
      <c r="F60" s="2" t="s">
        <v>13</v>
      </c>
      <c r="G60" s="1" t="s">
        <v>109</v>
      </c>
      <c r="H60" s="2">
        <f>+[1]园方窗帘部分对比!$E$8</f>
        <v>1.2</v>
      </c>
      <c r="I60" s="4" cm="1">
        <f ca="1" t="array" ref="I60">IFERROR(ROUND(EVALUATE(_wpsfn.REGEXP(SUBSTITUTE(G60,CHAR(10),"+"),"[一-龢]|【.*?】|：|[A-z]",2))*H60,2),"/")</f>
        <v>22.69</v>
      </c>
      <c r="J60" s="5">
        <v>1.5</v>
      </c>
      <c r="K60" s="2" cm="1">
        <f ca="1" t="array" ref="K60">EVALUATE(G60)*1.5</f>
        <v>28.365</v>
      </c>
      <c r="L60" s="1">
        <v>6.1</v>
      </c>
      <c r="M60" s="3" t="s">
        <v>55</v>
      </c>
    </row>
    <row r="61" s="1" customFormat="1" ht="31.2" hidden="1" spans="1:13">
      <c r="A61" s="2">
        <f t="shared" si="0"/>
        <v>59</v>
      </c>
      <c r="B61" s="1" t="s">
        <v>18</v>
      </c>
      <c r="C61" s="3" t="s">
        <v>110</v>
      </c>
      <c r="D61" s="1" t="s">
        <v>59</v>
      </c>
      <c r="E61" s="3" t="s">
        <v>53</v>
      </c>
      <c r="F61" s="2" t="s">
        <v>13</v>
      </c>
      <c r="G61" s="1" t="s">
        <v>111</v>
      </c>
      <c r="H61" s="2">
        <f>+[1]园方窗帘部分对比!$E$9</f>
        <v>1.2</v>
      </c>
      <c r="I61" s="4" cm="1">
        <f ca="1" t="array" ref="I61">IFERROR(ROUND(EVALUATE(_wpsfn.REGEXP(SUBSTITUTE(G61,CHAR(10),"+"),"[一-龢]|【.*?】|：|[A-z]",2))*H61,2),"/")</f>
        <v>44.27</v>
      </c>
      <c r="J61" s="5">
        <v>1.5</v>
      </c>
      <c r="K61" s="2" cm="1">
        <f ca="1" t="array" ref="K61">EVALUATE(G61)*1.5</f>
        <v>55.335</v>
      </c>
      <c r="L61" s="1">
        <v>11.9</v>
      </c>
      <c r="M61" s="3" t="s">
        <v>55</v>
      </c>
    </row>
    <row r="62" s="1" customFormat="1" hidden="1" spans="1:13">
      <c r="A62" s="2">
        <f t="shared" si="0"/>
        <v>60</v>
      </c>
      <c r="B62" s="1" t="s">
        <v>18</v>
      </c>
      <c r="C62" s="3" t="s">
        <v>110</v>
      </c>
      <c r="D62" s="1" t="s">
        <v>62</v>
      </c>
      <c r="E62" s="3" t="s">
        <v>79</v>
      </c>
      <c r="F62" s="2" t="s">
        <v>13</v>
      </c>
      <c r="G62" s="1" t="s">
        <v>99</v>
      </c>
      <c r="H62" s="2">
        <f>+[1]园方窗帘部分对比!$E$13</f>
        <v>1</v>
      </c>
      <c r="I62" s="4" cm="1">
        <f ca="1" t="array" ref="I62">IFERROR(ROUND(EVALUATE(_wpsfn.REGEXP(SUBSTITUTE(G62,CHAR(10),"+"),"[一-龢]|【.*?】|：|[A-z]",2))*H62,2),"/")</f>
        <v>3.04</v>
      </c>
      <c r="J62" s="5">
        <v>1</v>
      </c>
      <c r="K62" s="2">
        <f>1.6*(1.8+0.1)</f>
        <v>3.04</v>
      </c>
      <c r="L62" s="2" t="s">
        <v>81</v>
      </c>
      <c r="M62" s="9" t="s">
        <v>81</v>
      </c>
    </row>
    <row r="63" s="1" customFormat="1" hidden="1" spans="1:13">
      <c r="A63" s="2">
        <f t="shared" si="0"/>
        <v>61</v>
      </c>
      <c r="B63" s="1" t="s">
        <v>18</v>
      </c>
      <c r="C63" s="3" t="s">
        <v>110</v>
      </c>
      <c r="D63" s="1" t="s">
        <v>112</v>
      </c>
      <c r="E63" s="3" t="s">
        <v>79</v>
      </c>
      <c r="F63" s="2" t="s">
        <v>13</v>
      </c>
      <c r="G63" s="1" t="s">
        <v>99</v>
      </c>
      <c r="H63" s="2">
        <f>+[1]园方窗帘部分对比!$E$13</f>
        <v>1</v>
      </c>
      <c r="I63" s="4" cm="1">
        <f ca="1" t="array" ref="I63">IFERROR(ROUND(EVALUATE(_wpsfn.REGEXP(SUBSTITUTE(G63,CHAR(10),"+"),"[一-龢]|【.*?】|：|[A-z]",2))*H63,2),"/")</f>
        <v>3.04</v>
      </c>
      <c r="J63" s="5">
        <v>1</v>
      </c>
      <c r="K63" s="2">
        <f>1.6*(1.8+0.1)</f>
        <v>3.04</v>
      </c>
      <c r="L63" s="2" t="s">
        <v>81</v>
      </c>
      <c r="M63" s="9" t="s">
        <v>81</v>
      </c>
    </row>
    <row r="64" s="1" customFormat="1" ht="31.2" hidden="1" spans="1:13">
      <c r="A64" s="2">
        <f t="shared" si="0"/>
        <v>62</v>
      </c>
      <c r="B64" s="1" t="s">
        <v>18</v>
      </c>
      <c r="C64" s="3" t="s">
        <v>113</v>
      </c>
      <c r="D64" s="1" t="s">
        <v>59</v>
      </c>
      <c r="E64" s="3" t="s">
        <v>53</v>
      </c>
      <c r="F64" s="2" t="s">
        <v>13</v>
      </c>
      <c r="G64" s="1" t="s">
        <v>114</v>
      </c>
      <c r="H64" s="2">
        <f>+[1]园方窗帘部分对比!$E$9</f>
        <v>1.2</v>
      </c>
      <c r="I64" s="4" cm="1">
        <f ca="1" t="array" ref="I64">IFERROR(ROUND(EVALUATE(_wpsfn.REGEXP(SUBSTITUTE(G64,CHAR(10),"+"),"[一-龢]|【.*?】|：|[A-z]",2))*H64,2),"/")</f>
        <v>16.62</v>
      </c>
      <c r="J64" s="5">
        <v>1.5</v>
      </c>
      <c r="K64" s="2" cm="1">
        <f ca="1" t="array" ref="K64">EVALUATE(G64)*1.5</f>
        <v>20.769</v>
      </c>
      <c r="L64" s="1">
        <v>4.3</v>
      </c>
      <c r="M64" s="3" t="s">
        <v>55</v>
      </c>
    </row>
    <row r="65" s="1" customFormat="1" hidden="1" spans="1:13">
      <c r="A65" s="2">
        <f t="shared" si="0"/>
        <v>63</v>
      </c>
      <c r="B65" s="1" t="s">
        <v>18</v>
      </c>
      <c r="C65" s="3" t="s">
        <v>113</v>
      </c>
      <c r="D65" s="1" t="s">
        <v>62</v>
      </c>
      <c r="E65" s="3" t="s">
        <v>79</v>
      </c>
      <c r="F65" s="2" t="s">
        <v>13</v>
      </c>
      <c r="G65" s="1" t="s">
        <v>99</v>
      </c>
      <c r="H65" s="2">
        <f>+[1]园方窗帘部分对比!$E$13</f>
        <v>1</v>
      </c>
      <c r="I65" s="4" cm="1">
        <f ca="1" t="array" ref="I65">IFERROR(ROUND(EVALUATE(_wpsfn.REGEXP(SUBSTITUTE(G65,CHAR(10),"+"),"[一-龢]|【.*?】|：|[A-z]",2))*H65,2),"/")</f>
        <v>3.04</v>
      </c>
      <c r="J65" s="5">
        <v>1</v>
      </c>
      <c r="K65" s="2">
        <f>1.6*(1.8+0.1)</f>
        <v>3.04</v>
      </c>
      <c r="L65" s="2" t="s">
        <v>81</v>
      </c>
      <c r="M65" s="9" t="s">
        <v>81</v>
      </c>
    </row>
    <row r="66" s="1" customFormat="1" ht="31.2" hidden="1" spans="1:13">
      <c r="A66" s="2">
        <f t="shared" si="0"/>
        <v>64</v>
      </c>
      <c r="B66" s="1" t="s">
        <v>18</v>
      </c>
      <c r="C66" s="3" t="s">
        <v>115</v>
      </c>
      <c r="D66" s="1" t="s">
        <v>116</v>
      </c>
      <c r="E66" s="3" t="s">
        <v>21</v>
      </c>
      <c r="F66" s="2" t="s">
        <v>13</v>
      </c>
      <c r="G66" s="1" t="s">
        <v>117</v>
      </c>
      <c r="H66" s="2">
        <f>+[1]园方窗帘部分对比!$E$10</f>
        <v>1.2</v>
      </c>
      <c r="I66" s="4" cm="1">
        <f ca="1" t="array" ref="I66">IFERROR(ROUND(EVALUATE(_wpsfn.REGEXP(SUBSTITUTE(G66,CHAR(10),"+"),"[一-龢]|【.*?】|：|[A-z]",2))*H66,2),"/")</f>
        <v>76.09</v>
      </c>
      <c r="J66" s="5">
        <v>1.5</v>
      </c>
      <c r="K66" s="2" cm="1">
        <f ca="1" t="array" ref="K66">EVALUATE(G66)*1.5</f>
        <v>95.1132</v>
      </c>
      <c r="L66" s="1">
        <v>9.38</v>
      </c>
      <c r="M66" s="3" t="s">
        <v>118</v>
      </c>
    </row>
    <row r="67" s="1" customFormat="1" ht="31.2" hidden="1" spans="1:13">
      <c r="A67" s="2">
        <f t="shared" si="0"/>
        <v>65</v>
      </c>
      <c r="B67" s="1" t="s">
        <v>18</v>
      </c>
      <c r="C67" s="3" t="s">
        <v>115</v>
      </c>
      <c r="D67" s="1" t="s">
        <v>119</v>
      </c>
      <c r="E67" s="3" t="s">
        <v>21</v>
      </c>
      <c r="F67" s="2" t="s">
        <v>13</v>
      </c>
      <c r="G67" s="1" t="s">
        <v>120</v>
      </c>
      <c r="H67" s="2">
        <f>+[1]园方窗帘部分对比!$E$10</f>
        <v>1.2</v>
      </c>
      <c r="I67" s="4" cm="1">
        <f ca="1" t="array" ref="I67">IFERROR(ROUND(EVALUATE(_wpsfn.REGEXP(SUBSTITUTE(G67,CHAR(10),"+"),"[一-龢]|【.*?】|：|[A-z]",2))*H67,2),"/")</f>
        <v>20.3</v>
      </c>
      <c r="J67" s="5">
        <v>1.5</v>
      </c>
      <c r="K67" s="2" cm="1">
        <f ca="1" t="array" ref="K67">EVALUATE(G67)*1.5</f>
        <v>25.3776</v>
      </c>
      <c r="L67" s="1">
        <v>2.72</v>
      </c>
      <c r="M67" s="3" t="s">
        <v>118</v>
      </c>
    </row>
    <row r="68" s="1" customFormat="1" ht="31.2" hidden="1" spans="1:13">
      <c r="A68" s="2">
        <f t="shared" ref="A68:A72" si="1">+A67+1</f>
        <v>66</v>
      </c>
      <c r="B68" s="1" t="s">
        <v>18</v>
      </c>
      <c r="C68" s="3" t="s">
        <v>115</v>
      </c>
      <c r="D68" s="1" t="s">
        <v>121</v>
      </c>
      <c r="E68" s="3" t="s">
        <v>21</v>
      </c>
      <c r="F68" s="2" t="s">
        <v>13</v>
      </c>
      <c r="G68" s="1" t="s">
        <v>122</v>
      </c>
      <c r="H68" s="2">
        <f>+[1]园方窗帘部分对比!$E$10</f>
        <v>1.2</v>
      </c>
      <c r="I68" s="4" cm="1">
        <f ca="1" t="array" ref="I68">IFERROR(ROUND(EVALUATE(_wpsfn.REGEXP(SUBSTITUTE(G68,CHAR(10),"+"),"[一-龢]|【.*?】|：|[A-z]",2))*H68,2),"/")</f>
        <v>27.62</v>
      </c>
      <c r="J68" s="5">
        <v>1.5</v>
      </c>
      <c r="K68" s="2" cm="1">
        <f ca="1" t="array" ref="K68">EVALUATE(G68)*1.5</f>
        <v>34.521</v>
      </c>
      <c r="L68" s="1">
        <v>3.7</v>
      </c>
      <c r="M68" s="3" t="s">
        <v>118</v>
      </c>
    </row>
    <row r="69" s="1" customFormat="1" ht="31.2" hidden="1" spans="1:13">
      <c r="A69" s="2">
        <f t="shared" si="1"/>
        <v>67</v>
      </c>
      <c r="B69" s="1" t="s">
        <v>18</v>
      </c>
      <c r="C69" s="3" t="s">
        <v>115</v>
      </c>
      <c r="D69" s="1" t="s">
        <v>123</v>
      </c>
      <c r="E69" s="3" t="s">
        <v>21</v>
      </c>
      <c r="F69" s="2" t="s">
        <v>13</v>
      </c>
      <c r="G69" s="1" t="s">
        <v>124</v>
      </c>
      <c r="H69" s="2">
        <f>+[1]园方窗帘部分对比!$E$10</f>
        <v>1.2</v>
      </c>
      <c r="I69" s="4" cm="1">
        <f ca="1" t="array" ref="I69">IFERROR(ROUND(EVALUATE(_wpsfn.REGEXP(SUBSTITUTE(G69,CHAR(10),"+"),"[一-龢]|【.*?】|：|[A-z]",2))*H69,2),"/")</f>
        <v>27.69</v>
      </c>
      <c r="J69" s="5">
        <v>1.5</v>
      </c>
      <c r="K69" s="2" cm="1">
        <f ca="1" t="array" ref="K69">EVALUATE(G69)*1.5</f>
        <v>34.6143</v>
      </c>
      <c r="L69" s="1">
        <v>3.71</v>
      </c>
      <c r="M69" s="3" t="s">
        <v>118</v>
      </c>
    </row>
    <row r="70" s="1" customFormat="1" ht="31.2" hidden="1" spans="1:13">
      <c r="A70" s="2">
        <f t="shared" si="1"/>
        <v>68</v>
      </c>
      <c r="B70" s="1" t="s">
        <v>18</v>
      </c>
      <c r="C70" s="3" t="s">
        <v>115</v>
      </c>
      <c r="D70" s="1" t="s">
        <v>125</v>
      </c>
      <c r="E70" s="3" t="s">
        <v>21</v>
      </c>
      <c r="F70" s="2" t="s">
        <v>13</v>
      </c>
      <c r="G70" s="1" t="s">
        <v>126</v>
      </c>
      <c r="H70" s="2">
        <f>+[1]园方窗帘部分对比!$E$10</f>
        <v>1.2</v>
      </c>
      <c r="I70" s="4" cm="1">
        <f ca="1" t="array" ref="I70">IFERROR(ROUND(EVALUATE(_wpsfn.REGEXP(SUBSTITUTE(G70,CHAR(10),"+"),"[一-龢]|【.*?】|：|[A-z]",2))*H70,2),"/")</f>
        <v>20.38</v>
      </c>
      <c r="J70" s="5">
        <v>1.5</v>
      </c>
      <c r="K70" s="2" cm="1">
        <f ca="1" t="array" ref="K70">EVALUATE(G70)*1.5</f>
        <v>25.4709</v>
      </c>
      <c r="L70" s="1">
        <v>2.73</v>
      </c>
      <c r="M70" s="3" t="s">
        <v>118</v>
      </c>
    </row>
    <row r="71" s="1" customFormat="1" ht="31.2" hidden="1" spans="1:13">
      <c r="A71" s="2">
        <f t="shared" si="1"/>
        <v>69</v>
      </c>
      <c r="B71" s="1" t="s">
        <v>18</v>
      </c>
      <c r="C71" s="3" t="s">
        <v>115</v>
      </c>
      <c r="D71" s="1" t="s">
        <v>127</v>
      </c>
      <c r="E71" s="3" t="s">
        <v>21</v>
      </c>
      <c r="F71" s="2" t="s">
        <v>13</v>
      </c>
      <c r="G71" s="1" t="s">
        <v>128</v>
      </c>
      <c r="H71" s="2">
        <f>+[1]园方窗帘部分对比!$E$10</f>
        <v>1.2</v>
      </c>
      <c r="I71" s="4" cm="1">
        <f ca="1" t="array" ref="I71">IFERROR(ROUND(EVALUATE(_wpsfn.REGEXP(SUBSTITUTE(G71,CHAR(10),"+"),"[一-龢]|【.*?】|：|[A-z]",2))*H71,2),"/")</f>
        <v>59.62</v>
      </c>
      <c r="J71" s="5">
        <v>1.5</v>
      </c>
      <c r="K71" s="2" cm="1">
        <f ca="1" t="array" ref="K71">EVALUATE(G71)*1.5</f>
        <v>74.529</v>
      </c>
      <c r="L71" s="1">
        <v>7.35</v>
      </c>
      <c r="M71" s="3" t="s">
        <v>118</v>
      </c>
    </row>
    <row r="72" s="1" customFormat="1" hidden="1" spans="1:13">
      <c r="A72" s="2">
        <f t="shared" si="1"/>
        <v>70</v>
      </c>
      <c r="B72" s="1" t="s">
        <v>18</v>
      </c>
      <c r="C72" s="3" t="s">
        <v>115</v>
      </c>
      <c r="D72" s="1" t="s">
        <v>129</v>
      </c>
      <c r="E72" s="3" t="s">
        <v>79</v>
      </c>
      <c r="F72" s="2" t="s">
        <v>13</v>
      </c>
      <c r="G72" s="1" t="s">
        <v>99</v>
      </c>
      <c r="H72" s="2">
        <f>+[1]园方窗帘部分对比!$E$13</f>
        <v>1</v>
      </c>
      <c r="I72" s="4" cm="1">
        <f ca="1" t="array" ref="I72">IFERROR(ROUND(EVALUATE(_wpsfn.REGEXP(SUBSTITUTE(G72,CHAR(10),"+"),"[一-龢]|【.*?】|：|[A-z]",2))*H72,2),"/")</f>
        <v>3.04</v>
      </c>
      <c r="J72" s="5">
        <v>1</v>
      </c>
      <c r="K72" s="2">
        <f>1.6*(1.8+0.1)</f>
        <v>3.04</v>
      </c>
      <c r="L72" s="2" t="s">
        <v>81</v>
      </c>
      <c r="M72" s="9" t="s">
        <v>81</v>
      </c>
    </row>
    <row r="73" s="1" customFormat="1" ht="31.2" hidden="1" spans="1:13">
      <c r="A73" s="2">
        <f>+A71+1</f>
        <v>70</v>
      </c>
      <c r="B73" s="1" t="s">
        <v>24</v>
      </c>
      <c r="C73" s="3" t="s">
        <v>58</v>
      </c>
      <c r="D73" s="1" t="s">
        <v>59</v>
      </c>
      <c r="E73" s="3" t="s">
        <v>130</v>
      </c>
      <c r="F73" s="2" t="s">
        <v>13</v>
      </c>
      <c r="G73" s="1" t="s">
        <v>86</v>
      </c>
      <c r="H73" s="2">
        <f>+[1]园方窗帘部分对比!$E$14</f>
        <v>1.2</v>
      </c>
      <c r="I73" s="4" cm="1">
        <f ca="1" t="array" ref="I73">IFERROR(ROUND(EVALUATE(_wpsfn.REGEXP(SUBSTITUTE(G73,CHAR(10),"+"),"[一-龢]|【.*?】|：|[A-z]",2))*H73,2),"/")</f>
        <v>21.9</v>
      </c>
      <c r="J73" s="5">
        <v>1.5</v>
      </c>
      <c r="K73" s="2" cm="1">
        <f ca="1" t="array" ref="K73">EVALUATE(G73)*1.5</f>
        <v>27.37425</v>
      </c>
      <c r="L73" s="1">
        <v>5.65</v>
      </c>
      <c r="M73" s="3" t="s">
        <v>55</v>
      </c>
    </row>
    <row r="74" s="1" customFormat="1" ht="31.2" hidden="1" spans="1:13">
      <c r="A74" s="2">
        <f t="shared" ref="A74:A113" si="2">+A73+1</f>
        <v>71</v>
      </c>
      <c r="B74" s="1" t="s">
        <v>24</v>
      </c>
      <c r="C74" s="3" t="s">
        <v>58</v>
      </c>
      <c r="D74" s="1" t="s">
        <v>62</v>
      </c>
      <c r="E74" s="3" t="s">
        <v>130</v>
      </c>
      <c r="F74" s="2" t="s">
        <v>13</v>
      </c>
      <c r="G74" s="1" t="s">
        <v>87</v>
      </c>
      <c r="H74" s="2">
        <f>+[1]园方窗帘部分对比!$E$14</f>
        <v>1.2</v>
      </c>
      <c r="I74" s="4" cm="1">
        <f ca="1" t="array" ref="I74">IFERROR(ROUND(EVALUATE(_wpsfn.REGEXP(SUBSTITUTE(G74,CHAR(10),"+"),"[一-龢]|【.*?】|：|[A-z]",2))*H74,2),"/")</f>
        <v>28.1</v>
      </c>
      <c r="J74" s="5">
        <v>1.5</v>
      </c>
      <c r="K74" s="2" cm="1">
        <f ca="1" t="array" ref="K74">EVALUATE(G74)*1.5</f>
        <v>35.12625</v>
      </c>
      <c r="L74" s="1">
        <v>7.25</v>
      </c>
      <c r="M74" s="3" t="s">
        <v>55</v>
      </c>
    </row>
    <row r="75" s="1" customFormat="1" ht="31.2" hidden="1" spans="1:13">
      <c r="A75" s="2">
        <f t="shared" si="2"/>
        <v>72</v>
      </c>
      <c r="B75" s="1" t="s">
        <v>24</v>
      </c>
      <c r="C75" s="3" t="s">
        <v>58</v>
      </c>
      <c r="D75" s="1" t="s">
        <v>62</v>
      </c>
      <c r="E75" s="3" t="s">
        <v>53</v>
      </c>
      <c r="F75" s="2" t="s">
        <v>13</v>
      </c>
      <c r="G75" s="1" t="s">
        <v>86</v>
      </c>
      <c r="H75" s="2">
        <f>+[1]园方窗帘部分对比!$E$15</f>
        <v>1.2</v>
      </c>
      <c r="I75" s="4" cm="1">
        <f ca="1" t="array" ref="I75">IFERROR(ROUND(EVALUATE(_wpsfn.REGEXP(SUBSTITUTE(G75,CHAR(10),"+"),"[一-龢]|【.*?】|：|[A-z]",2))*H75,2),"/")</f>
        <v>21.9</v>
      </c>
      <c r="J75" s="5">
        <v>1.5</v>
      </c>
      <c r="K75" s="2" cm="1">
        <f ca="1" t="array" ref="K75">EVALUATE(G75)*1.5</f>
        <v>27.37425</v>
      </c>
      <c r="L75" s="1">
        <v>5.65</v>
      </c>
      <c r="M75" s="3" t="s">
        <v>55</v>
      </c>
    </row>
    <row r="76" s="1" customFormat="1" ht="31.2" hidden="1" spans="1:13">
      <c r="A76" s="2">
        <f t="shared" si="2"/>
        <v>73</v>
      </c>
      <c r="B76" s="1" t="s">
        <v>24</v>
      </c>
      <c r="C76" s="3" t="s">
        <v>58</v>
      </c>
      <c r="D76" s="1" t="s">
        <v>62</v>
      </c>
      <c r="E76" s="3" t="s">
        <v>53</v>
      </c>
      <c r="F76" s="2" t="s">
        <v>13</v>
      </c>
      <c r="G76" s="1" t="s">
        <v>87</v>
      </c>
      <c r="H76" s="2">
        <f>+[1]园方窗帘部分对比!$E$15</f>
        <v>1.2</v>
      </c>
      <c r="I76" s="4" cm="1">
        <f ca="1" t="array" ref="I76">IFERROR(ROUND(EVALUATE(_wpsfn.REGEXP(SUBSTITUTE(G76,CHAR(10),"+"),"[一-龢]|【.*?】|：|[A-z]",2))*H76,2),"/")</f>
        <v>28.1</v>
      </c>
      <c r="J76" s="5">
        <v>1.5</v>
      </c>
      <c r="K76" s="2" cm="1">
        <f ca="1" t="array" ref="K76">EVALUATE(G76)*1.5</f>
        <v>35.12625</v>
      </c>
      <c r="L76" s="1">
        <v>7.25</v>
      </c>
      <c r="M76" s="3" t="s">
        <v>55</v>
      </c>
    </row>
    <row r="77" s="1" customFormat="1" ht="31.2" hidden="1" spans="1:13">
      <c r="A77" s="2">
        <f t="shared" si="2"/>
        <v>74</v>
      </c>
      <c r="B77" s="1" t="s">
        <v>24</v>
      </c>
      <c r="C77" s="3" t="s">
        <v>64</v>
      </c>
      <c r="D77" s="1" t="s">
        <v>59</v>
      </c>
      <c r="E77" s="3" t="s">
        <v>130</v>
      </c>
      <c r="F77" s="2" t="s">
        <v>13</v>
      </c>
      <c r="G77" s="1" t="s">
        <v>131</v>
      </c>
      <c r="H77" s="2">
        <f>+[1]园方窗帘部分对比!$E$14</f>
        <v>1.2</v>
      </c>
      <c r="I77" s="4" cm="1">
        <f ca="1" t="array" ref="I77">IFERROR(ROUND(EVALUATE(_wpsfn.REGEXP(SUBSTITUTE(G77,CHAR(10),"+"),"[一-龢]|【.*?】|：|[A-z]",2))*H77,2),"/")</f>
        <v>27.91</v>
      </c>
      <c r="J77" s="5">
        <v>1.5</v>
      </c>
      <c r="K77" s="2" cm="1">
        <f ca="1" t="array" ref="K77">EVALUATE(G77)*1.5</f>
        <v>34.884</v>
      </c>
      <c r="L77" s="1">
        <v>7.2</v>
      </c>
      <c r="M77" s="3" t="s">
        <v>55</v>
      </c>
    </row>
    <row r="78" s="1" customFormat="1" ht="31.2" hidden="1" spans="1:13">
      <c r="A78" s="2">
        <f t="shared" si="2"/>
        <v>75</v>
      </c>
      <c r="B78" s="1" t="s">
        <v>24</v>
      </c>
      <c r="C78" s="3" t="s">
        <v>64</v>
      </c>
      <c r="D78" s="1" t="s">
        <v>62</v>
      </c>
      <c r="E78" s="3" t="s">
        <v>130</v>
      </c>
      <c r="F78" s="2" t="s">
        <v>13</v>
      </c>
      <c r="G78" s="1" t="s">
        <v>132</v>
      </c>
      <c r="H78" s="2">
        <f>+[1]园方窗帘部分对比!$E$14</f>
        <v>1.2</v>
      </c>
      <c r="I78" s="4" cm="1">
        <f ca="1" t="array" ref="I78">IFERROR(ROUND(EVALUATE(_wpsfn.REGEXP(SUBSTITUTE(G78,CHAR(10),"+"),"[一-龢]|【.*?】|：|[A-z]",2))*H78,2),"/")</f>
        <v>17.83</v>
      </c>
      <c r="J78" s="5">
        <v>1.5</v>
      </c>
      <c r="K78" s="2" cm="1">
        <f ca="1" t="array" ref="K78">EVALUATE(G78)*1.5</f>
        <v>22.287</v>
      </c>
      <c r="L78" s="1">
        <v>4.6</v>
      </c>
      <c r="M78" s="3" t="s">
        <v>55</v>
      </c>
    </row>
    <row r="79" s="1" customFormat="1" ht="31.2" hidden="1" spans="1:13">
      <c r="A79" s="2">
        <f t="shared" si="2"/>
        <v>76</v>
      </c>
      <c r="B79" s="1" t="s">
        <v>24</v>
      </c>
      <c r="C79" s="3" t="s">
        <v>64</v>
      </c>
      <c r="D79" s="1" t="s">
        <v>59</v>
      </c>
      <c r="E79" s="3" t="s">
        <v>53</v>
      </c>
      <c r="F79" s="2" t="s">
        <v>13</v>
      </c>
      <c r="G79" s="1" t="s">
        <v>131</v>
      </c>
      <c r="H79" s="2">
        <f>+[1]园方窗帘部分对比!$E$15</f>
        <v>1.2</v>
      </c>
      <c r="I79" s="4" cm="1">
        <f ca="1" t="array" ref="I79">IFERROR(ROUND(EVALUATE(_wpsfn.REGEXP(SUBSTITUTE(G79,CHAR(10),"+"),"[一-龢]|【.*?】|：|[A-z]",2))*H79,2),"/")</f>
        <v>27.91</v>
      </c>
      <c r="J79" s="5">
        <v>1.5</v>
      </c>
      <c r="K79" s="2" cm="1">
        <f ca="1" t="array" ref="K79">EVALUATE(G79)*1.5</f>
        <v>34.884</v>
      </c>
      <c r="L79" s="1">
        <v>7.2</v>
      </c>
      <c r="M79" s="3" t="s">
        <v>55</v>
      </c>
    </row>
    <row r="80" s="1" customFormat="1" ht="31.2" hidden="1" spans="1:13">
      <c r="A80" s="2">
        <f t="shared" si="2"/>
        <v>77</v>
      </c>
      <c r="B80" s="1" t="s">
        <v>24</v>
      </c>
      <c r="C80" s="3" t="s">
        <v>64</v>
      </c>
      <c r="D80" s="1" t="s">
        <v>62</v>
      </c>
      <c r="E80" s="3" t="s">
        <v>53</v>
      </c>
      <c r="F80" s="2" t="s">
        <v>13</v>
      </c>
      <c r="G80" s="1" t="s">
        <v>132</v>
      </c>
      <c r="H80" s="2">
        <f>+[1]园方窗帘部分对比!$E$15</f>
        <v>1.2</v>
      </c>
      <c r="I80" s="4" cm="1">
        <f ca="1" t="array" ref="I80">IFERROR(ROUND(EVALUATE(_wpsfn.REGEXP(SUBSTITUTE(G80,CHAR(10),"+"),"[一-龢]|【.*?】|：|[A-z]",2))*H80,2),"/")</f>
        <v>17.83</v>
      </c>
      <c r="J80" s="5">
        <v>1.5</v>
      </c>
      <c r="K80" s="2" cm="1">
        <f ca="1" t="array" ref="K80">EVALUATE(G80)*1.5</f>
        <v>22.287</v>
      </c>
      <c r="L80" s="1">
        <v>4.6</v>
      </c>
      <c r="M80" s="3" t="s">
        <v>55</v>
      </c>
    </row>
    <row r="81" s="1" customFormat="1" ht="31.2" hidden="1" spans="1:13">
      <c r="A81" s="2">
        <f t="shared" si="2"/>
        <v>78</v>
      </c>
      <c r="B81" s="1" t="s">
        <v>24</v>
      </c>
      <c r="C81" s="3" t="s">
        <v>67</v>
      </c>
      <c r="D81" s="1" t="s">
        <v>59</v>
      </c>
      <c r="E81" s="3" t="s">
        <v>130</v>
      </c>
      <c r="F81" s="2" t="s">
        <v>13</v>
      </c>
      <c r="G81" s="1" t="s">
        <v>90</v>
      </c>
      <c r="H81" s="2">
        <f>+[1]园方窗帘部分对比!$E$14</f>
        <v>1.2</v>
      </c>
      <c r="I81" s="4" cm="1">
        <f ca="1" t="array" ref="I81">IFERROR(ROUND(EVALUATE(_wpsfn.REGEXP(SUBSTITUTE(G81,CHAR(10),"+"),"[一-龢]|【.*?】|：|[A-z]",2))*H81,2),"/")</f>
        <v>18.99</v>
      </c>
      <c r="J81" s="5">
        <v>1.5</v>
      </c>
      <c r="K81" s="2" cm="1">
        <f ca="1" t="array" ref="K81">EVALUATE(G81)*1.5</f>
        <v>23.7405</v>
      </c>
      <c r="L81" s="1">
        <v>4.9</v>
      </c>
      <c r="M81" s="3" t="s">
        <v>55</v>
      </c>
    </row>
    <row r="82" s="1" customFormat="1" ht="31.2" hidden="1" spans="1:13">
      <c r="A82" s="2">
        <f t="shared" si="2"/>
        <v>79</v>
      </c>
      <c r="B82" s="1" t="s">
        <v>24</v>
      </c>
      <c r="C82" s="3" t="s">
        <v>67</v>
      </c>
      <c r="D82" s="1" t="s">
        <v>62</v>
      </c>
      <c r="E82" s="3" t="s">
        <v>130</v>
      </c>
      <c r="F82" s="2" t="s">
        <v>13</v>
      </c>
      <c r="G82" s="1" t="s">
        <v>86</v>
      </c>
      <c r="H82" s="2">
        <f>+[1]园方窗帘部分对比!$E$14</f>
        <v>1.2</v>
      </c>
      <c r="I82" s="4" cm="1">
        <f ca="1" t="array" ref="I82">IFERROR(ROUND(EVALUATE(_wpsfn.REGEXP(SUBSTITUTE(G82,CHAR(10),"+"),"[一-龢]|【.*?】|：|[A-z]",2))*H82,2),"/")</f>
        <v>21.9</v>
      </c>
      <c r="J82" s="5">
        <v>1.5</v>
      </c>
      <c r="K82" s="2" cm="1">
        <f ca="1" t="array" ref="K82">EVALUATE(G82)*1.5</f>
        <v>27.37425</v>
      </c>
      <c r="L82" s="1">
        <v>5.65</v>
      </c>
      <c r="M82" s="3" t="s">
        <v>55</v>
      </c>
    </row>
    <row r="83" s="1" customFormat="1" ht="31.2" hidden="1" spans="1:13">
      <c r="A83" s="2">
        <f t="shared" si="2"/>
        <v>80</v>
      </c>
      <c r="B83" s="1" t="s">
        <v>24</v>
      </c>
      <c r="C83" s="3" t="s">
        <v>67</v>
      </c>
      <c r="D83" s="1" t="s">
        <v>59</v>
      </c>
      <c r="E83" s="3" t="s">
        <v>53</v>
      </c>
      <c r="F83" s="2" t="s">
        <v>13</v>
      </c>
      <c r="G83" s="1" t="s">
        <v>90</v>
      </c>
      <c r="H83" s="2">
        <f>+[1]园方窗帘部分对比!$E$15</f>
        <v>1.2</v>
      </c>
      <c r="I83" s="4" cm="1">
        <f ca="1" t="array" ref="I83">IFERROR(ROUND(EVALUATE(_wpsfn.REGEXP(SUBSTITUTE(G83,CHAR(10),"+"),"[一-龢]|【.*?】|：|[A-z]",2))*H83,2),"/")</f>
        <v>18.99</v>
      </c>
      <c r="J83" s="5">
        <v>1.5</v>
      </c>
      <c r="K83" s="2" cm="1">
        <f ca="1" t="array" ref="K83">EVALUATE(G83)*1.5</f>
        <v>23.7405</v>
      </c>
      <c r="L83" s="1">
        <v>4.9</v>
      </c>
      <c r="M83" s="3" t="s">
        <v>55</v>
      </c>
    </row>
    <row r="84" s="1" customFormat="1" ht="31.2" hidden="1" spans="1:13">
      <c r="A84" s="2">
        <f t="shared" si="2"/>
        <v>81</v>
      </c>
      <c r="B84" s="1" t="s">
        <v>24</v>
      </c>
      <c r="C84" s="3" t="s">
        <v>67</v>
      </c>
      <c r="D84" s="1" t="s">
        <v>62</v>
      </c>
      <c r="E84" s="3" t="s">
        <v>53</v>
      </c>
      <c r="F84" s="2" t="s">
        <v>13</v>
      </c>
      <c r="G84" s="1" t="s">
        <v>86</v>
      </c>
      <c r="H84" s="2">
        <f>+[1]园方窗帘部分对比!$E$15</f>
        <v>1.2</v>
      </c>
      <c r="I84" s="4" cm="1">
        <f ca="1" t="array" ref="I84">IFERROR(ROUND(EVALUATE(_wpsfn.REGEXP(SUBSTITUTE(G84,CHAR(10),"+"),"[一-龢]|【.*?】|：|[A-z]",2))*H84,2),"/")</f>
        <v>21.9</v>
      </c>
      <c r="J84" s="5">
        <v>1.5</v>
      </c>
      <c r="K84" s="2" cm="1">
        <f ca="1" t="array" ref="K84">EVALUATE(G84)*1.5</f>
        <v>27.37425</v>
      </c>
      <c r="L84" s="1">
        <v>5.65</v>
      </c>
      <c r="M84" s="3" t="s">
        <v>55</v>
      </c>
    </row>
    <row r="85" s="1" customFormat="1" ht="31.2" hidden="1" spans="1:13">
      <c r="A85" s="2">
        <f t="shared" si="2"/>
        <v>82</v>
      </c>
      <c r="B85" s="1" t="s">
        <v>24</v>
      </c>
      <c r="C85" s="3" t="s">
        <v>69</v>
      </c>
      <c r="D85" s="1" t="s">
        <v>59</v>
      </c>
      <c r="E85" s="3" t="s">
        <v>130</v>
      </c>
      <c r="F85" s="2" t="s">
        <v>13</v>
      </c>
      <c r="G85" s="1" t="s">
        <v>133</v>
      </c>
      <c r="H85" s="2">
        <f>+[1]园方窗帘部分对比!$E$14</f>
        <v>1.2</v>
      </c>
      <c r="I85" s="4" cm="1">
        <f ca="1" t="array" ref="I85">IFERROR(ROUND(EVALUATE(_wpsfn.REGEXP(SUBSTITUTE(G85,CHAR(10),"+"),"[一-龢]|【.*?】|：|[A-z]",2))*H85,2),"/")</f>
        <v>28.29</v>
      </c>
      <c r="J85" s="5">
        <v>1.5</v>
      </c>
      <c r="K85" s="2" cm="1">
        <f ca="1" t="array" ref="K85">EVALUATE(G85)*1.5</f>
        <v>35.3685</v>
      </c>
      <c r="L85" s="1">
        <v>7.3</v>
      </c>
      <c r="M85" s="3" t="s">
        <v>55</v>
      </c>
    </row>
    <row r="86" s="1" customFormat="1" ht="31.2" hidden="1" spans="1:13">
      <c r="A86" s="2">
        <f t="shared" si="2"/>
        <v>83</v>
      </c>
      <c r="B86" s="1" t="s">
        <v>24</v>
      </c>
      <c r="C86" s="3" t="s">
        <v>69</v>
      </c>
      <c r="D86" s="1" t="s">
        <v>62</v>
      </c>
      <c r="E86" s="3" t="s">
        <v>130</v>
      </c>
      <c r="F86" s="2" t="s">
        <v>13</v>
      </c>
      <c r="G86" s="1" t="s">
        <v>134</v>
      </c>
      <c r="H86" s="2">
        <f>+[1]园方窗帘部分对比!$E$14</f>
        <v>1.2</v>
      </c>
      <c r="I86" s="4" cm="1">
        <f ca="1" t="array" ref="I86">IFERROR(ROUND(EVALUATE(_wpsfn.REGEXP(SUBSTITUTE(G86,CHAR(10),"+"),"[一-龢]|【.*?】|：|[A-z]",2))*H86,2),"/")</f>
        <v>17.44</v>
      </c>
      <c r="J86" s="5">
        <v>1.5</v>
      </c>
      <c r="K86" s="2" cm="1">
        <f ca="1" t="array" ref="K86">EVALUATE(G86)*1.5</f>
        <v>21.8025</v>
      </c>
      <c r="L86" s="1">
        <v>4.5</v>
      </c>
      <c r="M86" s="3" t="s">
        <v>55</v>
      </c>
    </row>
    <row r="87" s="1" customFormat="1" ht="31.2" hidden="1" spans="1:13">
      <c r="A87" s="2">
        <f t="shared" si="2"/>
        <v>84</v>
      </c>
      <c r="B87" s="1" t="s">
        <v>24</v>
      </c>
      <c r="C87" s="3" t="s">
        <v>69</v>
      </c>
      <c r="D87" s="1" t="s">
        <v>59</v>
      </c>
      <c r="E87" s="3" t="s">
        <v>53</v>
      </c>
      <c r="F87" s="2" t="s">
        <v>13</v>
      </c>
      <c r="G87" s="1" t="s">
        <v>133</v>
      </c>
      <c r="H87" s="2">
        <f>+[1]园方窗帘部分对比!$E$15</f>
        <v>1.2</v>
      </c>
      <c r="I87" s="4" cm="1">
        <f ca="1" t="array" ref="I87">IFERROR(ROUND(EVALUATE(_wpsfn.REGEXP(SUBSTITUTE(G87,CHAR(10),"+"),"[一-龢]|【.*?】|：|[A-z]",2))*H87,2),"/")</f>
        <v>28.29</v>
      </c>
      <c r="J87" s="5">
        <v>1.5</v>
      </c>
      <c r="K87" s="2" cm="1">
        <f ca="1" t="array" ref="K87">EVALUATE(G87)*1.5</f>
        <v>35.3685</v>
      </c>
      <c r="L87" s="1">
        <v>7.3</v>
      </c>
      <c r="M87" s="3" t="s">
        <v>55</v>
      </c>
    </row>
    <row r="88" s="1" customFormat="1" ht="31.2" hidden="1" spans="1:13">
      <c r="A88" s="2">
        <f t="shared" si="2"/>
        <v>85</v>
      </c>
      <c r="B88" s="1" t="s">
        <v>24</v>
      </c>
      <c r="C88" s="3" t="s">
        <v>69</v>
      </c>
      <c r="D88" s="1" t="s">
        <v>62</v>
      </c>
      <c r="E88" s="3" t="s">
        <v>53</v>
      </c>
      <c r="F88" s="2" t="s">
        <v>13</v>
      </c>
      <c r="G88" s="1" t="s">
        <v>134</v>
      </c>
      <c r="H88" s="2">
        <f>+[1]园方窗帘部分对比!$E$15</f>
        <v>1.2</v>
      </c>
      <c r="I88" s="4" cm="1">
        <f ca="1" t="array" ref="I88">IFERROR(ROUND(EVALUATE(_wpsfn.REGEXP(SUBSTITUTE(G88,CHAR(10),"+"),"[一-龢]|【.*?】|：|[A-z]",2))*H88,2),"/")</f>
        <v>17.44</v>
      </c>
      <c r="J88" s="5">
        <v>1.5</v>
      </c>
      <c r="K88" s="2" cm="1">
        <f ca="1" t="array" ref="K88">EVALUATE(G88)*1.5</f>
        <v>21.8025</v>
      </c>
      <c r="L88" s="1">
        <v>4.5</v>
      </c>
      <c r="M88" s="3" t="s">
        <v>55</v>
      </c>
    </row>
    <row r="89" s="1" customFormat="1" ht="31.2" hidden="1" spans="1:13">
      <c r="A89" s="2">
        <f t="shared" si="2"/>
        <v>86</v>
      </c>
      <c r="B89" s="1" t="s">
        <v>24</v>
      </c>
      <c r="C89" s="3" t="s">
        <v>72</v>
      </c>
      <c r="D89" s="1" t="s">
        <v>59</v>
      </c>
      <c r="E89" s="3" t="s">
        <v>130</v>
      </c>
      <c r="F89" s="2" t="s">
        <v>13</v>
      </c>
      <c r="G89" s="1" t="s">
        <v>135</v>
      </c>
      <c r="H89" s="2">
        <f>+[1]园方窗帘部分对比!$E$14</f>
        <v>1.2</v>
      </c>
      <c r="I89" s="4" cm="1">
        <f ca="1" t="array" ref="I89">IFERROR(ROUND(EVALUATE(_wpsfn.REGEXP(SUBSTITUTE(G89,CHAR(10),"+"),"[一-龢]|【.*?】|：|[A-z]",2))*H89,2),"/")</f>
        <v>18.6</v>
      </c>
      <c r="J89" s="5">
        <v>1.5</v>
      </c>
      <c r="K89" s="2" cm="1">
        <f ca="1" t="array" ref="K89">EVALUATE(G89)*1.5</f>
        <v>23.256</v>
      </c>
      <c r="L89" s="1">
        <v>4.8</v>
      </c>
      <c r="M89" s="3" t="s">
        <v>55</v>
      </c>
    </row>
    <row r="90" s="1" customFormat="1" ht="31.2" hidden="1" spans="1:13">
      <c r="A90" s="2">
        <f t="shared" si="2"/>
        <v>87</v>
      </c>
      <c r="B90" s="1" t="s">
        <v>24</v>
      </c>
      <c r="C90" s="3" t="s">
        <v>72</v>
      </c>
      <c r="D90" s="1" t="s">
        <v>62</v>
      </c>
      <c r="E90" s="3" t="s">
        <v>130</v>
      </c>
      <c r="F90" s="2" t="s">
        <v>13</v>
      </c>
      <c r="G90" s="1" t="s">
        <v>136</v>
      </c>
      <c r="H90" s="2">
        <f>+[1]园方窗帘部分对比!$E$14</f>
        <v>1.2</v>
      </c>
      <c r="I90" s="4" cm="1">
        <f ca="1" t="array" ref="I90">IFERROR(ROUND(EVALUATE(_wpsfn.REGEXP(SUBSTITUTE(G90,CHAR(10),"+"),"[一-龢]|【.*?】|：|[A-z]",2))*H90,2),"/")</f>
        <v>26.36</v>
      </c>
      <c r="J90" s="5">
        <v>1.5</v>
      </c>
      <c r="K90" s="2" cm="1">
        <f ca="1" t="array" ref="K90">EVALUATE(G90)*1.5</f>
        <v>32.946</v>
      </c>
      <c r="L90" s="1">
        <v>6.8</v>
      </c>
      <c r="M90" s="3" t="s">
        <v>55</v>
      </c>
    </row>
    <row r="91" s="1" customFormat="1" ht="31.2" hidden="1" spans="1:13">
      <c r="A91" s="2">
        <f t="shared" si="2"/>
        <v>88</v>
      </c>
      <c r="B91" s="1" t="s">
        <v>24</v>
      </c>
      <c r="C91" s="3" t="s">
        <v>72</v>
      </c>
      <c r="D91" s="1" t="s">
        <v>59</v>
      </c>
      <c r="E91" s="3" t="s">
        <v>53</v>
      </c>
      <c r="F91" s="2" t="s">
        <v>13</v>
      </c>
      <c r="G91" s="1" t="s">
        <v>135</v>
      </c>
      <c r="H91" s="2">
        <f>+[1]园方窗帘部分对比!$E$15</f>
        <v>1.2</v>
      </c>
      <c r="I91" s="4" cm="1">
        <f ca="1" t="array" ref="I91">IFERROR(ROUND(EVALUATE(_wpsfn.REGEXP(SUBSTITUTE(G91,CHAR(10),"+"),"[一-龢]|【.*?】|：|[A-z]",2))*H91,2),"/")</f>
        <v>18.6</v>
      </c>
      <c r="J91" s="5">
        <v>1.5</v>
      </c>
      <c r="K91" s="2" cm="1">
        <f ca="1" t="array" ref="K91">EVALUATE(G91)*1.5</f>
        <v>23.256</v>
      </c>
      <c r="L91" s="1">
        <v>4.8</v>
      </c>
      <c r="M91" s="3" t="s">
        <v>55</v>
      </c>
    </row>
    <row r="92" s="1" customFormat="1" ht="31.2" hidden="1" spans="1:13">
      <c r="A92" s="2">
        <f t="shared" si="2"/>
        <v>89</v>
      </c>
      <c r="B92" s="1" t="s">
        <v>24</v>
      </c>
      <c r="C92" s="3" t="s">
        <v>72</v>
      </c>
      <c r="D92" s="1" t="s">
        <v>62</v>
      </c>
      <c r="E92" s="3" t="s">
        <v>53</v>
      </c>
      <c r="F92" s="2" t="s">
        <v>13</v>
      </c>
      <c r="G92" s="1" t="s">
        <v>136</v>
      </c>
      <c r="H92" s="2">
        <f>+[1]园方窗帘部分对比!$E$15</f>
        <v>1.2</v>
      </c>
      <c r="I92" s="4" cm="1">
        <f ca="1" t="array" ref="I92">IFERROR(ROUND(EVALUATE(_wpsfn.REGEXP(SUBSTITUTE(G92,CHAR(10),"+"),"[一-龢]|【.*?】|：|[A-z]",2))*H92,2),"/")</f>
        <v>26.36</v>
      </c>
      <c r="J92" s="5">
        <v>1.5</v>
      </c>
      <c r="K92" s="2" cm="1">
        <f ca="1" t="array" ref="K92">EVALUATE(G92)*1.5</f>
        <v>32.946</v>
      </c>
      <c r="L92" s="1">
        <v>6.8</v>
      </c>
      <c r="M92" s="3" t="s">
        <v>55</v>
      </c>
    </row>
    <row r="93" s="1" customFormat="1" ht="31.2" hidden="1" spans="1:13">
      <c r="A93" s="2">
        <f t="shared" si="2"/>
        <v>90</v>
      </c>
      <c r="B93" s="1" t="s">
        <v>24</v>
      </c>
      <c r="C93" s="3" t="s">
        <v>137</v>
      </c>
      <c r="D93" s="1" t="s">
        <v>59</v>
      </c>
      <c r="E93" s="3" t="s">
        <v>53</v>
      </c>
      <c r="F93" s="2" t="s">
        <v>13</v>
      </c>
      <c r="G93" s="1" t="s">
        <v>138</v>
      </c>
      <c r="H93" s="2">
        <f>+[1]园方窗帘部分对比!$E$15</f>
        <v>1.2</v>
      </c>
      <c r="I93" s="4" cm="1">
        <f ca="1" t="array" ref="I93">IFERROR(ROUND(EVALUATE(_wpsfn.REGEXP(SUBSTITUTE(G93,CHAR(10),"+"),"[一-龢]|【.*?】|：|[A-z]",2))*H93,2),"/")</f>
        <v>10.47</v>
      </c>
      <c r="J93" s="5">
        <v>1.5</v>
      </c>
      <c r="K93" s="2" cm="1">
        <f ca="1" t="array" ref="K93">EVALUATE(G93)*1.5</f>
        <v>13.0815</v>
      </c>
      <c r="L93" s="1">
        <v>2.7</v>
      </c>
      <c r="M93" s="3" t="s">
        <v>55</v>
      </c>
    </row>
    <row r="94" s="1" customFormat="1" ht="31.2" hidden="1" spans="1:13">
      <c r="A94" s="2">
        <f t="shared" si="2"/>
        <v>91</v>
      </c>
      <c r="B94" s="1" t="s">
        <v>24</v>
      </c>
      <c r="C94" s="3" t="s">
        <v>137</v>
      </c>
      <c r="D94" s="1" t="s">
        <v>62</v>
      </c>
      <c r="E94" s="3" t="s">
        <v>53</v>
      </c>
      <c r="F94" s="2" t="s">
        <v>13</v>
      </c>
      <c r="G94" s="1" t="s">
        <v>139</v>
      </c>
      <c r="H94" s="2">
        <f>+[1]园方窗帘部分对比!$E$15</f>
        <v>1.2</v>
      </c>
      <c r="I94" s="4" cm="1">
        <f ca="1" t="array" ref="I94">IFERROR(ROUND(EVALUATE(_wpsfn.REGEXP(SUBSTITUTE(G94,CHAR(10),"+"),"[一-龢]|【.*?】|：|[A-z]",2))*H94,2),"/")</f>
        <v>15.7</v>
      </c>
      <c r="J94" s="5">
        <v>1.5</v>
      </c>
      <c r="K94" s="2" cm="1">
        <f ca="1" t="array" ref="K94">EVALUATE(G94)*1.5</f>
        <v>19.62225</v>
      </c>
      <c r="L94" s="1">
        <v>4.05</v>
      </c>
      <c r="M94" s="3" t="s">
        <v>55</v>
      </c>
    </row>
    <row r="95" s="1" customFormat="1" ht="31.2" hidden="1" spans="1:13">
      <c r="A95" s="2">
        <f t="shared" si="2"/>
        <v>92</v>
      </c>
      <c r="B95" s="1" t="s">
        <v>24</v>
      </c>
      <c r="C95" s="3" t="s">
        <v>137</v>
      </c>
      <c r="D95" s="1" t="s">
        <v>112</v>
      </c>
      <c r="E95" s="3" t="s">
        <v>79</v>
      </c>
      <c r="F95" s="2" t="s">
        <v>13</v>
      </c>
      <c r="G95" s="1" t="s">
        <v>99</v>
      </c>
      <c r="H95" s="2">
        <f>+[1]园方窗帘部分对比!$E$17</f>
        <v>1</v>
      </c>
      <c r="I95" s="4" cm="1">
        <f ca="1" t="array" ref="I95">IFERROR(ROUND(EVALUATE(_wpsfn.REGEXP(SUBSTITUTE(G95,CHAR(10),"+"),"[一-龢]|【.*?】|：|[A-z]",2))*H95,2),"/")</f>
        <v>3.04</v>
      </c>
      <c r="J95" s="5">
        <v>1</v>
      </c>
      <c r="K95" s="2">
        <f>1.6*(1.8+0.1)</f>
        <v>3.04</v>
      </c>
      <c r="L95" s="2" t="s">
        <v>81</v>
      </c>
      <c r="M95" s="9" t="s">
        <v>81</v>
      </c>
    </row>
    <row r="96" s="1" customFormat="1" ht="31.2" hidden="1" spans="1:13">
      <c r="A96" s="2">
        <f t="shared" si="2"/>
        <v>93</v>
      </c>
      <c r="B96" s="1" t="s">
        <v>24</v>
      </c>
      <c r="C96" s="3" t="s">
        <v>137</v>
      </c>
      <c r="D96" s="1" t="s">
        <v>98</v>
      </c>
      <c r="E96" s="3" t="s">
        <v>79</v>
      </c>
      <c r="F96" s="2" t="s">
        <v>13</v>
      </c>
      <c r="G96" s="1" t="s">
        <v>99</v>
      </c>
      <c r="H96" s="2">
        <f>+[1]园方窗帘部分对比!$E$17</f>
        <v>1</v>
      </c>
      <c r="I96" s="4" cm="1">
        <f ca="1" t="array" ref="I96">IFERROR(ROUND(EVALUATE(_wpsfn.REGEXP(SUBSTITUTE(G96,CHAR(10),"+"),"[一-龢]|【.*?】|：|[A-z]",2))*H96,2),"/")</f>
        <v>3.04</v>
      </c>
      <c r="J96" s="5">
        <v>1</v>
      </c>
      <c r="K96" s="2">
        <f>1.6*(1.8+0.1)</f>
        <v>3.04</v>
      </c>
      <c r="L96" s="2" t="s">
        <v>81</v>
      </c>
      <c r="M96" s="9" t="s">
        <v>81</v>
      </c>
    </row>
    <row r="97" s="1" customFormat="1" hidden="1" spans="1:13">
      <c r="A97" s="2">
        <f t="shared" si="2"/>
        <v>94</v>
      </c>
      <c r="B97" s="1" t="s">
        <v>24</v>
      </c>
      <c r="C97" s="3" t="s">
        <v>140</v>
      </c>
      <c r="D97" s="1" t="s">
        <v>59</v>
      </c>
      <c r="E97" s="3" t="s">
        <v>79</v>
      </c>
      <c r="F97" s="2" t="s">
        <v>13</v>
      </c>
      <c r="G97" s="1" t="s">
        <v>141</v>
      </c>
      <c r="H97" s="2">
        <f>+[1]园方窗帘部分对比!$E$17</f>
        <v>1</v>
      </c>
      <c r="I97" s="4" cm="1">
        <f ca="1" t="array" ref="I97">IFERROR(ROUND(EVALUATE(_wpsfn.REGEXP(SUBSTITUTE(G97,CHAR(10),"+"),"[一-龢]|【.*?】|：|[A-z]",2))*H97,2),"/")</f>
        <v>6.72</v>
      </c>
      <c r="J97" s="5">
        <v>1</v>
      </c>
      <c r="K97" s="2">
        <f>3*(2.14+0.1)</f>
        <v>6.72</v>
      </c>
      <c r="L97" s="2" t="s">
        <v>81</v>
      </c>
      <c r="M97" s="9" t="s">
        <v>81</v>
      </c>
    </row>
    <row r="98" s="1" customFormat="1" hidden="1" spans="1:13">
      <c r="A98" s="2">
        <f t="shared" si="2"/>
        <v>95</v>
      </c>
      <c r="B98" s="1" t="s">
        <v>24</v>
      </c>
      <c r="C98" s="3" t="s">
        <v>142</v>
      </c>
      <c r="D98" s="1" t="s">
        <v>59</v>
      </c>
      <c r="E98" s="3" t="s">
        <v>79</v>
      </c>
      <c r="F98" s="2" t="s">
        <v>13</v>
      </c>
      <c r="G98" s="1" t="s">
        <v>143</v>
      </c>
      <c r="H98" s="2">
        <f>+[1]园方窗帘部分对比!$E$17</f>
        <v>1</v>
      </c>
      <c r="I98" s="4" cm="1">
        <f ca="1" t="array" ref="I98">IFERROR(ROUND(EVALUATE(_wpsfn.REGEXP(SUBSTITUTE(G98,CHAR(10),"+"),"[一-龢]|【.*?】|：|[A-z]",2))*H98,2),"/")</f>
        <v>3.68</v>
      </c>
      <c r="J98" s="5">
        <v>1</v>
      </c>
      <c r="K98" s="2">
        <f>1.6*(2.2+0.1)</f>
        <v>3.68</v>
      </c>
      <c r="L98" s="2" t="s">
        <v>81</v>
      </c>
      <c r="M98" s="9" t="s">
        <v>81</v>
      </c>
    </row>
    <row r="99" s="1" customFormat="1" hidden="1" spans="1:13">
      <c r="A99" s="2">
        <f t="shared" si="2"/>
        <v>96</v>
      </c>
      <c r="B99" s="1" t="s">
        <v>24</v>
      </c>
      <c r="C99" s="3" t="s">
        <v>142</v>
      </c>
      <c r="D99" s="1" t="s">
        <v>62</v>
      </c>
      <c r="E99" s="3" t="s">
        <v>79</v>
      </c>
      <c r="F99" s="2" t="s">
        <v>13</v>
      </c>
      <c r="G99" s="1" t="s">
        <v>144</v>
      </c>
      <c r="H99" s="2">
        <f>+[1]园方窗帘部分对比!$E$17</f>
        <v>1</v>
      </c>
      <c r="I99" s="4" cm="1">
        <f ca="1" t="array" ref="I99">IFERROR(ROUND(EVALUATE(_wpsfn.REGEXP(SUBSTITUTE(G99,CHAR(10),"+"),"[一-龢]|【.*?】|：|[A-z]",2))*H99,2),"/")</f>
        <v>5.25</v>
      </c>
      <c r="J99" s="5">
        <v>1</v>
      </c>
      <c r="K99" s="2">
        <f>1.6*(3.18+0.1)</f>
        <v>5.248</v>
      </c>
      <c r="L99" s="2" t="s">
        <v>81</v>
      </c>
      <c r="M99" s="9" t="s">
        <v>81</v>
      </c>
    </row>
    <row r="100" s="1" customFormat="1" hidden="1" spans="1:13">
      <c r="A100" s="2">
        <f t="shared" si="2"/>
        <v>97</v>
      </c>
      <c r="C100" s="3"/>
      <c r="E100" s="3"/>
      <c r="F100" s="2"/>
      <c r="H100" s="2"/>
      <c r="I100" s="4"/>
      <c r="J100" s="5"/>
      <c r="K100" s="2"/>
      <c r="M100" s="3"/>
    </row>
    <row r="101" s="1" customFormat="1" hidden="1" spans="1:13">
      <c r="A101" s="2">
        <f t="shared" si="2"/>
        <v>98</v>
      </c>
      <c r="C101" s="3"/>
      <c r="E101" s="3"/>
      <c r="F101" s="2"/>
      <c r="H101" s="2"/>
      <c r="I101" s="4"/>
      <c r="J101" s="5"/>
      <c r="K101" s="2"/>
      <c r="M101" s="3"/>
    </row>
    <row r="102" s="1" customFormat="1" hidden="1" spans="1:13">
      <c r="A102" s="2">
        <f t="shared" si="2"/>
        <v>99</v>
      </c>
      <c r="C102" s="3"/>
      <c r="E102" s="3"/>
      <c r="F102" s="2"/>
      <c r="H102" s="2"/>
      <c r="I102" s="4"/>
      <c r="J102" s="5"/>
      <c r="K102" s="2"/>
      <c r="M102" s="3"/>
    </row>
    <row r="103" s="1" customFormat="1" hidden="1" spans="1:13">
      <c r="A103" s="2">
        <f t="shared" si="2"/>
        <v>100</v>
      </c>
      <c r="C103" s="3"/>
      <c r="E103" s="3"/>
      <c r="F103" s="2"/>
      <c r="H103" s="2"/>
      <c r="I103" s="4"/>
      <c r="J103" s="5"/>
      <c r="K103" s="2"/>
      <c r="M103" s="3"/>
    </row>
    <row r="104" s="1" customFormat="1" hidden="1" spans="1:13">
      <c r="A104" s="2">
        <f t="shared" si="2"/>
        <v>101</v>
      </c>
      <c r="C104" s="3"/>
      <c r="E104" s="3"/>
      <c r="F104" s="2"/>
      <c r="H104" s="2"/>
      <c r="I104" s="4"/>
      <c r="J104" s="5"/>
      <c r="K104" s="2"/>
      <c r="M104" s="3"/>
    </row>
    <row r="105" s="1" customFormat="1" hidden="1" spans="1:13">
      <c r="A105" s="2">
        <f t="shared" si="2"/>
        <v>102</v>
      </c>
      <c r="C105" s="3"/>
      <c r="E105" s="3"/>
      <c r="F105" s="2"/>
      <c r="H105" s="2"/>
      <c r="I105" s="4"/>
      <c r="J105" s="5"/>
      <c r="K105" s="2"/>
      <c r="M105" s="3"/>
    </row>
    <row r="106" s="1" customFormat="1" hidden="1" spans="1:13">
      <c r="A106" s="2">
        <f t="shared" si="2"/>
        <v>103</v>
      </c>
      <c r="C106" s="3"/>
      <c r="E106" s="3"/>
      <c r="F106" s="2"/>
      <c r="H106" s="2"/>
      <c r="I106" s="4"/>
      <c r="J106" s="5"/>
      <c r="K106" s="2"/>
      <c r="M106" s="3"/>
    </row>
    <row r="107" s="1" customFormat="1" hidden="1" spans="1:13">
      <c r="A107" s="2">
        <f t="shared" si="2"/>
        <v>104</v>
      </c>
      <c r="C107" s="3"/>
      <c r="E107" s="3"/>
      <c r="F107" s="2"/>
      <c r="H107" s="2"/>
      <c r="I107" s="4"/>
      <c r="J107" s="5"/>
      <c r="K107" s="2"/>
      <c r="M107" s="3"/>
    </row>
    <row r="108" s="1" customFormat="1" hidden="1" spans="1:13">
      <c r="A108" s="2">
        <f t="shared" si="2"/>
        <v>105</v>
      </c>
      <c r="C108" s="3"/>
      <c r="E108" s="3"/>
      <c r="F108" s="2"/>
      <c r="H108" s="2"/>
      <c r="I108" s="4"/>
      <c r="J108" s="5"/>
      <c r="K108" s="2"/>
      <c r="M108" s="3"/>
    </row>
    <row r="109" s="1" customFormat="1" hidden="1" spans="1:13">
      <c r="A109" s="2">
        <f t="shared" si="2"/>
        <v>106</v>
      </c>
      <c r="C109" s="3"/>
      <c r="E109" s="3"/>
      <c r="F109" s="2"/>
      <c r="H109" s="2"/>
      <c r="I109" s="4"/>
      <c r="J109" s="5"/>
      <c r="K109" s="2"/>
      <c r="M109" s="3"/>
    </row>
    <row r="110" s="1" customFormat="1" hidden="1" spans="1:13">
      <c r="A110" s="2">
        <f t="shared" si="2"/>
        <v>107</v>
      </c>
      <c r="C110" s="3"/>
      <c r="E110" s="3"/>
      <c r="F110" s="2"/>
      <c r="H110" s="2"/>
      <c r="I110" s="4"/>
      <c r="J110" s="5"/>
      <c r="K110" s="2"/>
      <c r="M110" s="3"/>
    </row>
    <row r="111" s="1" customFormat="1" hidden="1" spans="1:13">
      <c r="A111" s="2">
        <f t="shared" si="2"/>
        <v>108</v>
      </c>
      <c r="C111" s="3"/>
      <c r="E111" s="3"/>
      <c r="F111" s="2"/>
      <c r="H111" s="2"/>
      <c r="I111" s="4"/>
      <c r="J111" s="5"/>
      <c r="K111" s="2"/>
      <c r="M111" s="3"/>
    </row>
    <row r="112" s="1" customFormat="1" hidden="1" spans="1:13">
      <c r="A112" s="2">
        <f t="shared" si="2"/>
        <v>109</v>
      </c>
      <c r="C112" s="3"/>
      <c r="E112" s="3"/>
      <c r="F112" s="2"/>
      <c r="H112" s="2"/>
      <c r="I112" s="4"/>
      <c r="J112" s="5"/>
      <c r="K112" s="2"/>
      <c r="M112" s="3"/>
    </row>
    <row r="113" s="1" customFormat="1" hidden="1" spans="1:13">
      <c r="A113" s="2">
        <f t="shared" si="2"/>
        <v>110</v>
      </c>
      <c r="C113" s="3"/>
      <c r="E113" s="3"/>
      <c r="F113" s="2"/>
      <c r="H113" s="2"/>
      <c r="I113" s="4"/>
      <c r="J113" s="5"/>
      <c r="K113" s="2"/>
      <c r="M113" s="3"/>
    </row>
    <row r="115" spans="1:13">
      <c r="K115" s="2">
        <f ca="1">SUBTOTAL(9,K3:K114)</f>
        <v>379.29495</v>
      </c>
      <c r="L115" s="1">
        <f>SUBTOTAL(9,L34:L94)</f>
        <v>0</v>
      </c>
    </row>
  </sheetData>
  <autoFilter xmlns:etc="http://www.wps.cn/officeDocument/2017/etCustomData" ref="A1:M113" etc:filterBottomFollowUsedRange="0">
    <filterColumn colId="1">
      <customFilters>
        <customFilter operator="equal" val="一层"/>
      </customFilters>
    </filterColumn>
    <filterColumn colId="4">
      <customFilters>
        <customFilter operator="equal" val="布帘（全遮光/湛蓝色/洗涤除味）"/>
      </customFilters>
    </filterColumn>
    <extLst/>
  </autoFilter>
  <mergeCells count="1">
    <mergeCell ref="A1:L1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窗帘价格</vt:lpstr>
      <vt:lpstr>窗帘计算清单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朱丽虹</dc:creator>
  <cp:lastModifiedBy>周魏紫</cp:lastModifiedBy>
  <dcterms:created xsi:type="dcterms:W3CDTF">2023-05-13T03:15:00Z</dcterms:created>
  <dcterms:modified xsi:type="dcterms:W3CDTF">2026-08-05T07:34:25Z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38168ECD4A21492997C1FAFC9A434C6B_13</vt:lpwstr>
  </property>
  <property fmtid="{D5CDD505-2E9C-101B-9397-08002B2CF9AE}" pid="4" name="CalculationRule">
    <vt:i4>0</vt:i4>
  </property>
</Properties>
</file>