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ojaqqbhvvitk22_1648\msg\file\2026-10\"/>
    </mc:Choice>
  </mc:AlternateContent>
  <bookViews>
    <workbookView windowWidth="22188" windowHeight="9060" firstSheet="1"/>
  </bookViews>
  <sheets>
    <sheet name="汇总表" sheetId="11" r:id="rId1"/>
    <sheet name="人防标识系统" sheetId="5" r:id="rId2"/>
    <sheet name="公安标识系统" sheetId="12" r:id="rId3"/>
    <sheet name="环卫标识系统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" hidden="1">人防标识系统!$A$3:$J$51</definedName>
    <definedName name="_xlnm._FilterDatabase" localSheetId="2" hidden="1">公安标识系统!$A$3:$K$12</definedName>
    <definedName name="_xlnm._FilterDatabase" localSheetId="3" hidden="1">环卫标识系统!$A$3:$K$10</definedName>
    <definedName name="_xlnm.Print_Area" localSheetId="1">人防标识系统!$A$1:$J$51</definedName>
    <definedName name="_6.3">[1]Sheet1!$C$19</definedName>
    <definedName name="_6.5">[1]Sheet1!$C$20</definedName>
    <definedName name="_8">[1]Sheet1!$C$21</definedName>
    <definedName name="□40_40_1.5">[1]Sheet1!$C$42</definedName>
    <definedName name="□40_40_2">[1]Sheet1!$C$43</definedName>
    <definedName name="□40_40_3.5">[1]Sheet1!$C$44</definedName>
    <definedName name="□40_40_4">[1]Sheet1!$C$45</definedName>
    <definedName name="□40_40_5">[1]Sheet1!$C$46</definedName>
    <definedName name="□40_40_6">[1]Sheet1!$C$47</definedName>
    <definedName name="□50_50_1.5">[1]Sheet1!$C$48</definedName>
    <definedName name="□50_50_2">[1]Sheet1!$C$49</definedName>
    <definedName name="□50_50_3">[1]Sheet1!$C$50</definedName>
    <definedName name="□50_50_4">[1]Sheet1!$C$51</definedName>
    <definedName name="A">EVALUATE(#REF!)</definedName>
    <definedName name="B主筋锚长">[2]内围地梁钢筋说明!$C$17</definedName>
    <definedName name="dbTitle_builder">[3]G2TempSheet!$C$4</definedName>
    <definedName name="dbTitle_projectname">[3]G2TempSheet!$D$4</definedName>
    <definedName name="dsDataSet">#REF!</definedName>
    <definedName name="dw">#REF!</definedName>
    <definedName name="HJ">IF(#REF!=0,#REF!,#REF!*#REF!)</definedName>
    <definedName name="INPUT_1_2">#REF!</definedName>
    <definedName name="INPUT_1_2S">#REF!</definedName>
    <definedName name="INPUT_1_3">#REF!</definedName>
    <definedName name="INPUT_1_3S">#REF!</definedName>
    <definedName name="INPUT_1_4">#REF!</definedName>
    <definedName name="INPUT_1_4S">#REF!</definedName>
    <definedName name="INPUT_1S">#REF!</definedName>
    <definedName name="INPUT_2_1">#REF!</definedName>
    <definedName name="INPUT_2_1S">#REF!</definedName>
    <definedName name="INPUT_2_2">#REF!</definedName>
    <definedName name="INPUT_2_2S">#REF!</definedName>
    <definedName name="INPUT_2_3">#REF!</definedName>
    <definedName name="INPUT_2_3S">#REF!</definedName>
    <definedName name="INPUT_2S">#REF!</definedName>
    <definedName name="INPUT_3">#REF!</definedName>
    <definedName name="INPUT_3S">#REF!</definedName>
    <definedName name="INPUT_BQ">#REF!</definedName>
    <definedName name="L30_3">[1]Sheet1!$C$3</definedName>
    <definedName name="L30_4">[1]Sheet1!$C$4</definedName>
    <definedName name="L32_20_3">[1]Sheet1!$C$23</definedName>
    <definedName name="L32_20_4">[1]Sheet1!$C$24</definedName>
    <definedName name="L36_3">[1]Sheet1!$C$5</definedName>
    <definedName name="L36_4">[1]Sheet1!$C$6</definedName>
    <definedName name="L36_5">[1]Sheet1!$C$7</definedName>
    <definedName name="L40_25_3">[1]Sheet1!$C$25</definedName>
    <definedName name="L40_25_4">[1]Sheet1!$C$26</definedName>
    <definedName name="L40_3">[1]Sheet1!$C$8</definedName>
    <definedName name="L40_4">[1]Sheet1!$C$9</definedName>
    <definedName name="L40_5">[1]Sheet1!$C$10</definedName>
    <definedName name="L45_28_3">[1]Sheet1!$C$27</definedName>
    <definedName name="L45_28_4">[1]Sheet1!$C$28</definedName>
    <definedName name="L45_3">[1]Sheet1!$C$11</definedName>
    <definedName name="L45_4">[1]Sheet1!$C$12</definedName>
    <definedName name="L45_5">[1]Sheet1!$C$13</definedName>
    <definedName name="L45_6">[1]Sheet1!$C$14</definedName>
    <definedName name="L50_3">[1]Sheet1!$C$15</definedName>
    <definedName name="L50_32_3">[1]Sheet1!$C$29</definedName>
    <definedName name="L50_32_4">[1]Sheet1!$C$30</definedName>
    <definedName name="L50_4">[1]Sheet1!$C$16</definedName>
    <definedName name="L50_5">[1]Sheet1!$C$17</definedName>
    <definedName name="L50_6">[1]Sheet1!$C$18</definedName>
    <definedName name="Result1">EVALUATE(#REF!)</definedName>
    <definedName name="Result2">EVALUATE(#REF!)</definedName>
    <definedName name="TENDERER">#REF!</definedName>
    <definedName name="VERSION">#REF!</definedName>
    <definedName name="XLRPARAMS_BZSJ" hidden="1">#REF!</definedName>
    <definedName name="XLRPARAMS_FDDBR" hidden="1">#REF!</definedName>
    <definedName name="XLRPARAMS_GCMC" hidden="1">[4]XLR_NoRangeSheet!$B$6</definedName>
    <definedName name="XLRPARAMS_JSDW" hidden="1">#REF!</definedName>
    <definedName name="XLRPARAMS_TBR" hidden="1">#REF!</definedName>
    <definedName name="XLRPARAMS_TBZJ" hidden="1">#REF!</definedName>
    <definedName name="XLRPARAMS_TBZJDX" hidden="1">#REF!</definedName>
    <definedName name="Ф10">[1]Sheet1!$C$60</definedName>
    <definedName name="Ф11">[1]Sheet1!$C$61</definedName>
    <definedName name="Ф12">[1]Sheet1!$C$62</definedName>
    <definedName name="Ф15">[1]Sheet1!$C$63</definedName>
    <definedName name="Ф5">[1]Sheet1!$C$55</definedName>
    <definedName name="Ф6">[1]Sheet1!$C$56</definedName>
    <definedName name="Ф7">[1]Sheet1!$C$57</definedName>
    <definedName name="Ф8">[1]Sheet1!$C$58</definedName>
    <definedName name="Ф9">[1]Sheet1!$C$59</definedName>
    <definedName name="阿瑟">'[5]5201.2004'!$A$1:$I$24</definedName>
    <definedName name="吊筋角度">[2]内围地梁钢筋说明!$C$22</definedName>
    <definedName name="吊筋锚长">[2]内围地梁钢筋说明!$C$23</definedName>
    <definedName name="二级">[6]基础项目!#REF!</definedName>
    <definedName name="放坡系数1">'[7]承台(砖模) '!#REF!</definedName>
    <definedName name="放坡系数2">'[7]承台(砖模) '!#REF!</definedName>
    <definedName name="放坡系数A">'[7]承台(砖模) '!#REF!</definedName>
    <definedName name="复式">[8]墙面工程!#REF!</definedName>
    <definedName name="钢筋保护层">[2]内围地梁钢筋说明!$C$15</definedName>
    <definedName name="工程量">EVALUATE([9]工程量计算表!$F1)</definedName>
    <definedName name="计算">ROUND(EVALUATE(SUBSTITUTE(SUBSTITUTE(#REF!,"[","*ISTEXT(""["),"]","]"")")),2)</definedName>
    <definedName name="计算式">EVALUATE(#REF!)</definedName>
    <definedName name="建筑面积">'[10]建筑面积 '!$I$5</definedName>
    <definedName name="门窗表">[11]门窗表!$A$1:$O$116</definedName>
    <definedName name="排水沟深">[2]内围地梁钢筋说明!$C$21</definedName>
    <definedName name="三级">[6]基础项目!#REF!</definedName>
    <definedName name="室内外地台差">'[7]承台(砖模) '!#REF!</definedName>
    <definedName name="特征规格">[12]单位库!$D:$D</definedName>
    <definedName name="踢脚线高">[7]柱!#REF!</definedName>
    <definedName name="新砌">[13]墙面工程!#REF!</definedName>
    <definedName name="序号">IF(#REF!="","",COUNTA(#REF!))</definedName>
    <definedName name="腰筋锚长">[2]内围地梁钢筋说明!$C$20</definedName>
    <definedName name="一级">[6]基础项目!#REF!</definedName>
    <definedName name="作业类别">[14]项目名称!$A$1:$A$65536</definedName>
    <definedName name="youwu">#REF!</definedName>
    <definedName name="_Order1" hidden="1">255</definedName>
    <definedName name="_工程名称">[15]Sheet2!$A$3</definedName>
    <definedName name="asda">[16]土建工程综合单价表!#REF!</definedName>
    <definedName name="gz">[17]管桩主材表!$C$5:$C$7</definedName>
    <definedName name="x" localSheetId="0">EVALUATE([18]工程量计算稿!$D1)</definedName>
    <definedName name="单价101">[16]土建工程综合单价表!#REF!</definedName>
    <definedName name="单价102">[16]土建工程综合单价表!#REF!</definedName>
    <definedName name="单价103">[16]土建工程综合单价表!#REF!</definedName>
    <definedName name="单价104">[16]土建工程综合单价表!#REF!</definedName>
    <definedName name="单价105">[19]土建工程综合单价表!#REF!</definedName>
    <definedName name="单价106">[19]土建工程综合单价表!#REF!</definedName>
    <definedName name="单价107">[19]土建工程综合单价表!#REF!</definedName>
    <definedName name="单价108">[19]土建工程综合单价表!#REF!</definedName>
    <definedName name="单价109">[19]土建工程综合单价表!#REF!</definedName>
    <definedName name="单价2001">[19]土建工程综合单价表!#REF!</definedName>
    <definedName name="单价2002">[19]土建工程综合单价表!#REF!</definedName>
    <definedName name="单价2003">[19]土建工程综合单价表!#REF!</definedName>
    <definedName name="单价2004">[19]土建工程综合单价表!#REF!</definedName>
    <definedName name="单价2005">[19]土建工程综合单价表!#REF!</definedName>
    <definedName name="单价20050">[19]土建工程综合单价表!#REF!</definedName>
    <definedName name="单价2006">[19]土建工程综合单价表!#REF!</definedName>
    <definedName name="单价2007">[19]土建工程综合单价表!#REF!</definedName>
    <definedName name="单价2008">[19]土建工程综合单价表!#REF!</definedName>
    <definedName name="单价2009">[19]土建工程综合单价表!#REF!</definedName>
    <definedName name="单价201">[19]土建工程综合单价表!#REF!</definedName>
    <definedName name="单价2010">[19]土建工程综合单价表!#REF!</definedName>
    <definedName name="单价2011">[19]土建工程综合单价表!#REF!</definedName>
    <definedName name="单价2012">[19]土建工程综合单价表!#REF!</definedName>
    <definedName name="单价2013">[19]土建工程综合单价表!#REF!</definedName>
    <definedName name="单价2014">[19]土建工程综合单价表!#REF!</definedName>
    <definedName name="单价2015">[19]土建工程综合单价表!#REF!</definedName>
    <definedName name="单价2016">[19]土建工程综合单价表!#REF!</definedName>
    <definedName name="单价2017">[19]土建工程综合单价表!#REF!</definedName>
    <definedName name="单价2018">[19]土建工程综合单价表!#REF!</definedName>
    <definedName name="单价2019">[19]土建工程综合单价表!#REF!</definedName>
    <definedName name="单价202">[19]土建工程综合单价表!#REF!</definedName>
    <definedName name="单价2020">[19]土建工程综合单价表!#REF!</definedName>
    <definedName name="单价2021">[19]土建工程综合单价表!#REF!</definedName>
    <definedName name="单价2022">[19]土建工程综合单价表!#REF!</definedName>
    <definedName name="单价2023">[19]土建工程综合单价表!#REF!</definedName>
    <definedName name="单价2024">[19]土建工程综合单价表!#REF!</definedName>
    <definedName name="单价2025">[19]土建工程综合单价表!#REF!</definedName>
    <definedName name="单价2026">[19]土建工程综合单价表!#REF!</definedName>
    <definedName name="单价2027">[19]土建工程综合单价表!#REF!</definedName>
    <definedName name="单价2028">[19]土建工程综合单价表!#REF!</definedName>
    <definedName name="单价2029">[19]土建工程综合单价表!#REF!</definedName>
    <definedName name="单价203">[19]土建工程综合单价表!#REF!</definedName>
    <definedName name="单价2030">[19]土建工程综合单价表!#REF!</definedName>
    <definedName name="单价2031">[19]土建工程综合单价表!#REF!</definedName>
    <definedName name="单价2032">[19]土建工程综合单价表!#REF!</definedName>
    <definedName name="单价2033">[19]土建工程综合单价表!#REF!</definedName>
    <definedName name="单价2034">[19]土建工程综合单价表!#REF!</definedName>
    <definedName name="单价2035">[19]土建工程综合单价表!#REF!</definedName>
    <definedName name="单价2036">[19]土建工程综合单价表!#REF!</definedName>
    <definedName name="单价2037">[19]土建工程综合单价表!#REF!</definedName>
    <definedName name="单价2038">[19]土建工程综合单价表!#REF!</definedName>
    <definedName name="单价2039">[19]土建工程综合单价表!#REF!</definedName>
    <definedName name="单价204">[19]土建工程综合单价表!#REF!</definedName>
    <definedName name="单价2040">[19]土建工程综合单价表!#REF!</definedName>
    <definedName name="单价2041">[19]土建工程综合单价表!#REF!</definedName>
    <definedName name="单价205">[19]土建工程综合单价表!#REF!</definedName>
    <definedName name="单价2050">[19]土建工程综合单价表!#REF!</definedName>
    <definedName name="单价206">[19]土建工程综合单价表!#REF!</definedName>
    <definedName name="单价207">[19]土建工程综合单价表!#REF!</definedName>
    <definedName name="单价208">[19]土建工程综合单价表!#REF!</definedName>
    <definedName name="单价209">[19]土建工程综合单价表!#REF!</definedName>
    <definedName name="单价210">[19]土建工程综合单价表!#REF!</definedName>
    <definedName name="单价211">[19]土建工程综合单价表!#REF!</definedName>
    <definedName name="单价212">[19]土建工程综合单价表!#REF!</definedName>
    <definedName name="单价213">[19]土建工程综合单价表!#REF!</definedName>
    <definedName name="单价214">[19]土建工程综合单价表!#REF!</definedName>
    <definedName name="单价215">[19]土建工程综合单价表!#REF!</definedName>
    <definedName name="单价216">[19]土建工程综合单价表!#REF!</definedName>
    <definedName name="单价217">[19]土建工程综合单价表!#REF!</definedName>
    <definedName name="单价2171">[19]土建工程综合单价表!#REF!</definedName>
    <definedName name="单价218">[19]土建工程综合单价表!#REF!</definedName>
    <definedName name="单价219">[19]土建工程综合单价表!#REF!</definedName>
    <definedName name="单价220">[19]土建工程综合单价表!#REF!</definedName>
    <definedName name="单价221">[19]土建工程综合单价表!#REF!</definedName>
    <definedName name="单价222">[19]土建工程综合单价表!#REF!</definedName>
    <definedName name="单价223">[19]土建工程综合单价表!#REF!</definedName>
    <definedName name="单价224">[19]土建工程综合单价表!#REF!</definedName>
    <definedName name="单价225">[19]土建工程综合单价表!#REF!</definedName>
    <definedName name="单价226">[19]土建工程综合单价表!#REF!</definedName>
    <definedName name="单价227">[19]土建工程综合单价表!#REF!</definedName>
    <definedName name="单价228">[19]土建工程综合单价表!#REF!</definedName>
    <definedName name="单价229">[19]土建工程综合单价表!#REF!</definedName>
    <definedName name="单价230">[19]土建工程综合单价表!#REF!</definedName>
    <definedName name="单价231">[19]土建工程综合单价表!#REF!</definedName>
    <definedName name="单价234">[19]土建工程综合单价表!#REF!</definedName>
    <definedName name="单价235">[19]土建工程综合单价表!#REF!</definedName>
    <definedName name="单价236">[19]土建工程综合单价表!#REF!</definedName>
    <definedName name="单价237">[19]土建工程综合单价表!#REF!</definedName>
    <definedName name="单价238">[19]土建工程综合单价表!#REF!</definedName>
    <definedName name="单价239">[19]土建工程综合单价表!#REF!</definedName>
    <definedName name="单价2391">[19]土建工程综合单价表!#REF!</definedName>
    <definedName name="单价240">[19]土建工程综合单价表!#REF!</definedName>
    <definedName name="单价241">[19]土建工程综合单价表!#REF!</definedName>
    <definedName name="单价242">[19]土建工程综合单价表!#REF!</definedName>
    <definedName name="单价243">[19]土建工程综合单价表!#REF!</definedName>
    <definedName name="单价244">[19]土建工程综合单价表!#REF!</definedName>
    <definedName name="单价245">[19]土建工程综合单价表!#REF!</definedName>
    <definedName name="单价246">[19]土建工程综合单价表!#REF!</definedName>
    <definedName name="单价247">[19]土建工程综合单价表!#REF!</definedName>
    <definedName name="单价248">[19]土建工程综合单价表!#REF!</definedName>
    <definedName name="单价249">[19]土建工程综合单价表!#REF!</definedName>
    <definedName name="单价250">[19]土建工程综合单价表!#REF!</definedName>
    <definedName name="单价251">[19]土建工程综合单价表!#REF!</definedName>
    <definedName name="单价254">[19]土建工程综合单价表!#REF!</definedName>
    <definedName name="单价255">[19]土建工程综合单价表!#REF!</definedName>
    <definedName name="单价256">[19]土建工程综合单价表!#REF!</definedName>
    <definedName name="单价257">[19]土建工程综合单价表!#REF!</definedName>
    <definedName name="单价258">[19]土建工程综合单价表!#REF!</definedName>
    <definedName name="单价259">[19]土建工程综合单价表!#REF!</definedName>
    <definedName name="单价281">[19]土建工程综合单价表!#REF!</definedName>
    <definedName name="单价282">[19]土建工程综合单价表!#REF!</definedName>
    <definedName name="单价283">[19]土建工程综合单价表!#REF!</definedName>
    <definedName name="单价284">[19]土建工程综合单价表!#REF!</definedName>
    <definedName name="单价285">[19]土建工程综合单价表!#REF!</definedName>
    <definedName name="单价286">[19]土建工程综合单价表!#REF!</definedName>
    <definedName name="单价287">[19]土建工程综合单价表!#REF!</definedName>
    <definedName name="单价301">[19]土建工程综合单价表!#REF!</definedName>
    <definedName name="单价302">[19]土建工程综合单价表!#REF!</definedName>
    <definedName name="单价303">[19]土建工程综合单价表!#REF!</definedName>
    <definedName name="单价304">[19]土建工程综合单价表!#REF!</definedName>
    <definedName name="单价305">[19]土建工程综合单价表!#REF!</definedName>
    <definedName name="单价306">[19]土建工程综合单价表!#REF!</definedName>
    <definedName name="单价307">[19]土建工程综合单价表!#REF!</definedName>
    <definedName name="单价308">[19]土建工程综合单价表!#REF!</definedName>
    <definedName name="单价309">[19]土建工程综合单价表!#REF!</definedName>
    <definedName name="单价310">[19]土建工程综合单价表!#REF!</definedName>
    <definedName name="单价311">[19]土建工程综合单价表!#REF!</definedName>
    <definedName name="单价312">[19]土建工程综合单价表!#REF!</definedName>
    <definedName name="单价313">[19]土建工程综合单价表!#REF!</definedName>
    <definedName name="单价314">[19]土建工程综合单价表!#REF!</definedName>
    <definedName name="单价315">[19]土建工程综合单价表!#REF!</definedName>
    <definedName name="单价401">[19]土建工程综合单价表!#REF!</definedName>
    <definedName name="单价501">[19]土建工程综合单价表!#REF!</definedName>
    <definedName name="单价502">[19]土建工程综合单价表!#REF!</definedName>
    <definedName name="单价503">[19]土建工程综合单价表!#REF!</definedName>
    <definedName name="单价504">[19]土建工程综合单价表!#REF!</definedName>
    <definedName name="单价505">[19]土建工程综合单价表!#REF!</definedName>
    <definedName name="单价506">[19]土建工程综合单价表!#REF!</definedName>
    <definedName name="单价507">[19]土建工程综合单价表!#REF!</definedName>
    <definedName name="单价508">[19]土建工程综合单价表!#REF!</definedName>
    <definedName name="单价509">[19]土建工程综合单价表!#REF!</definedName>
    <definedName name="单价510">[19]土建工程综合单价表!#REF!</definedName>
    <definedName name="单价511">[19]土建工程综合单价表!#REF!</definedName>
    <definedName name="单价601">[19]土建工程综合单价表!#REF!</definedName>
    <definedName name="单价602">[19]土建工程综合单价表!#REF!</definedName>
    <definedName name="单价603">[19]土建工程综合单价表!#REF!</definedName>
    <definedName name="单价606">[19]土建工程综合单价表!#REF!</definedName>
    <definedName name="单价607">[19]土建工程综合单价表!#REF!</definedName>
    <definedName name="单价608">[19]土建工程综合单价表!#REF!</definedName>
    <definedName name="单价609">[19]土建工程综合单价表!#REF!</definedName>
    <definedName name="单价610">[19]土建工程综合单价表!#REF!</definedName>
    <definedName name="单价611">[19]土建工程综合单价表!#REF!</definedName>
    <definedName name="单价612">[19]土建工程综合单价表!#REF!</definedName>
    <definedName name="单价613">[19]土建工程综合单价表!#REF!</definedName>
    <definedName name="单价614">[19]土建工程综合单价表!#REF!</definedName>
    <definedName name="单价615">[19]土建工程综合单价表!#REF!</definedName>
    <definedName name="单价616">[19]土建工程综合单价表!#REF!</definedName>
    <definedName name="单价621">[19]土建工程综合单价表!#REF!</definedName>
    <definedName name="单价622">[19]土建工程综合单价表!#REF!</definedName>
    <definedName name="单价623">[19]土建工程综合单价表!#REF!</definedName>
    <definedName name="单价631">[19]土建工程综合单价表!#REF!</definedName>
    <definedName name="单价632">[19]土建工程综合单价表!#REF!</definedName>
    <definedName name="单价633">[19]土建工程综合单价表!#REF!</definedName>
    <definedName name="单价634">[19]土建工程综合单价表!#REF!</definedName>
    <definedName name="单价635">[19]土建工程综合单价表!#REF!</definedName>
    <definedName name="单价636">[19]土建工程综合单价表!#REF!</definedName>
    <definedName name="单价637">[19]土建工程综合单价表!#REF!</definedName>
    <definedName name="单价638">[19]土建工程综合单价表!#REF!</definedName>
    <definedName name="单价639">[19]土建工程综合单价表!#REF!</definedName>
    <definedName name="单价645">[19]土建工程综合单价表!#REF!</definedName>
    <definedName name="单价646">[19]土建工程综合单价表!#REF!</definedName>
    <definedName name="单价647">[19]土建工程综合单价表!#REF!</definedName>
    <definedName name="单价648">[19]土建工程综合单价表!#REF!</definedName>
    <definedName name="单价649">[19]土建工程综合单价表!#REF!</definedName>
    <definedName name="单价661">[19]土建工程综合单价表!#REF!</definedName>
    <definedName name="单价662">[19]土建工程综合单价表!#REF!</definedName>
    <definedName name="单价663">[19]土建工程综合单价表!#REF!</definedName>
    <definedName name="单价664">[19]土建工程综合单价表!#REF!</definedName>
    <definedName name="单价665">[19]土建工程综合单价表!#REF!</definedName>
    <definedName name="单价666">[19]土建工程综合单价表!#REF!</definedName>
    <definedName name="单价701">[19]土建工程综合单价表!#REF!</definedName>
    <definedName name="单价703">[19]土建工程综合单价表!#REF!</definedName>
    <definedName name="单价704">[19]土建工程综合单价表!#REF!</definedName>
    <definedName name="单价705">[19]土建工程综合单价表!#REF!</definedName>
    <definedName name="单价706">[19]土建工程综合单价表!#REF!</definedName>
    <definedName name="单价711">[19]土建工程综合单价表!#REF!</definedName>
    <definedName name="单价716">[19]土建工程综合单价表!#REF!</definedName>
    <definedName name="单价721">[19]土建工程综合单价表!#REF!</definedName>
    <definedName name="单价722">[19]土建工程综合单价表!#REF!</definedName>
    <definedName name="单价723">[19]土建工程综合单价表!#REF!</definedName>
    <definedName name="单价724">[19]土建工程综合单价表!#REF!</definedName>
    <definedName name="单价725">[19]土建工程综合单价表!#REF!</definedName>
    <definedName name="单价726">[19]土建工程综合单价表!#REF!</definedName>
    <definedName name="单价727">[19]土建工程综合单价表!#REF!</definedName>
    <definedName name="单价728">[19]土建工程综合单价表!#REF!</definedName>
    <definedName name="单价741">[19]土建工程综合单价表!#REF!</definedName>
    <definedName name="单价742">[19]土建工程综合单价表!#REF!</definedName>
    <definedName name="单价743">[19]土建工程综合单价表!#REF!</definedName>
    <definedName name="单价744">[19]土建工程综合单价表!#REF!</definedName>
    <definedName name="单价745">[19]土建工程综合单价表!#REF!</definedName>
    <definedName name="单价801">[19]土建工程综合单价表!#REF!</definedName>
    <definedName name="单价802">[19]土建工程综合单价表!#REF!</definedName>
    <definedName name="单价803">[19]土建工程综合单价表!#REF!</definedName>
    <definedName name="单价804">[19]土建工程综合单价表!#REF!</definedName>
    <definedName name="单价805">[19]土建工程综合单价表!#REF!</definedName>
    <definedName name="单价806">[19]土建工程综合单价表!#REF!</definedName>
    <definedName name="单价821">[19]土建工程综合单价表!#REF!</definedName>
    <definedName name="单价822">[19]土建工程综合单价表!#REF!</definedName>
    <definedName name="单价823">[19]土建工程综合单价表!#REF!</definedName>
    <definedName name="单价824">[19]土建工程综合单价表!#REF!</definedName>
    <definedName name="单价825">[19]土建工程综合单价表!#REF!</definedName>
    <definedName name="单价826">[19]土建工程综合单价表!#REF!</definedName>
    <definedName name="单价827">[19]土建工程综合单价表!#REF!</definedName>
    <definedName name="单价828">[19]土建工程综合单价表!#REF!</definedName>
    <definedName name="单价829">[19]土建工程综合单价表!#REF!</definedName>
    <definedName name="钢12">[20]施工参考单价报价表!#REF!</definedName>
    <definedName name="钢3">[20]施工参考单价报价表!#REF!</definedName>
    <definedName name="管桩">[17]管桩主材表!$C$4:$C$10</definedName>
    <definedName name="静压桩">[21]管桩主材表!$C$4:$C$7</definedName>
    <definedName name="矩柱模">[20]施工参考单价报价表!#REF!</definedName>
    <definedName name="聚氨酯">[20]施工参考单价报价表!#REF!</definedName>
    <definedName name="抗拔桩">[21]管桩主材表!$C$8:$C$10</definedName>
    <definedName name="梁模">[20]施工参考单价报价表!#REF!</definedName>
    <definedName name="零星模">[20]施工参考单价报价表!#REF!</definedName>
    <definedName name="墙200模">[20]施工参考单价报价表!#REF!</definedName>
    <definedName name="墙500模">[20]施工参考单价报价表!#REF!</definedName>
    <definedName name="人">[19]土建工程综合单价表!#REF!</definedName>
    <definedName name="人工挖土">[20]其它工作项目报价清单!#REF!</definedName>
    <definedName name="天沟">[20]施工参考单价报价表!#REF!</definedName>
    <definedName name="砼10">[20]甲指乙供材料报价表!#REF!</definedName>
    <definedName name="砼15">[20]甲指乙供材料报价表!#REF!</definedName>
    <definedName name="砼20">[20]甲指乙供材料报价表!#REF!</definedName>
    <definedName name="砼25">[20]甲指乙供材料报价表!#REF!</definedName>
    <definedName name="砼30">[20]甲指乙供材料报价表!#REF!</definedName>
    <definedName name="砼35">[20]甲指乙供材料报价表!#REF!</definedName>
    <definedName name="砼40">[20]甲指乙供材料报价表!#REF!</definedName>
    <definedName name="砼45">[20]甲指乙供材料报价表!#REF!</definedName>
    <definedName name="砼50">[20]甲指乙供材料报价表!#REF!</definedName>
    <definedName name="砼55">[20]甲指乙供材料报价表!#REF!</definedName>
    <definedName name="砼浇">[20]施工参考单价报价表!#REF!</definedName>
    <definedName name="土建10001">[19]土建工程综合单价表!#REF!</definedName>
    <definedName name="土建10002">[19]土建工程综合单价表!#REF!</definedName>
    <definedName name="土建10003">[19]土建工程综合单价表!#REF!</definedName>
    <definedName name="土建10004">[19]土建工程综合单价表!#REF!</definedName>
    <definedName name="土建10005">[19]土建工程综合单价表!#REF!</definedName>
    <definedName name="土建10006">[19]土建工程综合单价表!#REF!</definedName>
    <definedName name="土建10007">[19]土建工程综合单价表!#REF!</definedName>
    <definedName name="土建10008">[19]土建工程综合单价表!#REF!</definedName>
    <definedName name="土建10009">[19]土建工程综合单价表!#REF!</definedName>
    <definedName name="土建10010">[19]土建工程综合单价表!#REF!</definedName>
    <definedName name="土建10011">[19]土建工程综合单价表!#REF!</definedName>
    <definedName name="土建2046.">[19]土建工程综合单价组价明细表!#REF!</definedName>
    <definedName name="土建21001">[19]土建工程综合单价表!#REF!</definedName>
    <definedName name="土建21002">[19]土建工程综合单价表!#REF!</definedName>
    <definedName name="土建21003">[19]土建工程综合单价表!#REF!</definedName>
    <definedName name="土建21004">[19]土建工程综合单价表!#REF!</definedName>
    <definedName name="土建21005">[19]土建工程综合单价表!#REF!</definedName>
    <definedName name="土建21006">[19]土建工程综合单价表!#REF!</definedName>
    <definedName name="土建21007">[19]土建工程综合单价表!#REF!</definedName>
    <definedName name="土建21008">[19]土建工程综合单价表!#REF!</definedName>
    <definedName name="土建21009">[19]土建工程综合单价表!#REF!</definedName>
    <definedName name="土建21010">[19]土建工程综合单价表!#REF!</definedName>
    <definedName name="土建21011">[19]土建工程综合单价表!#REF!</definedName>
    <definedName name="土建21012">[19]土建工程综合单价表!#REF!</definedName>
    <definedName name="土建21013">[19]土建工程综合单价表!#REF!</definedName>
    <definedName name="土建21014">[19]土建工程综合单价表!#REF!</definedName>
    <definedName name="土建21015">[19]土建工程综合单价表!#REF!</definedName>
    <definedName name="土建21016">[19]土建工程综合单价表!#REF!</definedName>
    <definedName name="土建21017">[19]土建工程综合单价表!#REF!</definedName>
    <definedName name="土建21018">[19]土建工程综合单价表!#REF!</definedName>
    <definedName name="土建21019">[19]土建工程综合单价表!#REF!</definedName>
    <definedName name="土建21020">[19]土建工程综合单价表!#REF!</definedName>
    <definedName name="土建21021">[19]土建工程综合单价表!#REF!</definedName>
    <definedName name="土建21022">[19]土建工程综合单价表!#REF!</definedName>
    <definedName name="土建21023">[19]土建工程综合单价表!#REF!</definedName>
    <definedName name="土建21024">[19]土建工程综合单价表!#REF!</definedName>
    <definedName name="土建21025">[19]土建工程综合单价表!#REF!</definedName>
    <definedName name="土建21026">[19]土建工程综合单价表!#REF!</definedName>
    <definedName name="土建21027">[19]土建工程综合单价表!#REF!</definedName>
    <definedName name="土建21028">[19]土建工程综合单价表!#REF!</definedName>
    <definedName name="土建21029">[19]土建工程综合单价表!#REF!</definedName>
    <definedName name="土建21030">[19]土建工程综合单价表!#REF!</definedName>
    <definedName name="土建21031">[19]土建工程综合单价表!#REF!</definedName>
    <definedName name="土建21032">[19]土建工程综合单价表!#REF!</definedName>
    <definedName name="土建21033">[19]土建工程综合单价表!#REF!</definedName>
    <definedName name="土建21034">[19]土建工程综合单价表!#REF!</definedName>
    <definedName name="土建21035">[19]土建工程综合单价表!#REF!</definedName>
    <definedName name="土建21036">[19]土建工程综合单价表!#REF!</definedName>
    <definedName name="土建21037">[19]土建工程综合单价表!#REF!</definedName>
    <definedName name="土建21038">[19]土建工程综合单价表!#REF!</definedName>
    <definedName name="土建21039">[19]土建工程综合单价表!#REF!</definedName>
    <definedName name="土建21040">[19]土建工程综合单价表!#REF!</definedName>
    <definedName name="土建21041">[19]土建工程综合单价表!#REF!</definedName>
    <definedName name="土建21042">[19]土建工程综合单价表!#REF!</definedName>
    <definedName name="土建21043">[19]土建工程综合单价表!#REF!</definedName>
    <definedName name="土建21044">[19]土建工程综合单价表!#REF!</definedName>
    <definedName name="土建21045">[19]土建工程综合单价表!#REF!</definedName>
    <definedName name="土建21046">[19]土建工程综合单价表!#REF!</definedName>
    <definedName name="土建21047">[19]土建工程综合单价表!#REF!</definedName>
    <definedName name="土建21048">[19]土建工程综合单价表!#REF!</definedName>
    <definedName name="土建21049">[19]土建工程综合单价表!#REF!</definedName>
    <definedName name="土建21050">[19]土建工程综合单价表!#REF!</definedName>
    <definedName name="土建21051">[19]土建工程综合单价表!#REF!</definedName>
    <definedName name="土建21052">[19]土建工程综合单价表!#REF!</definedName>
    <definedName name="土建21053">[19]土建工程综合单价表!#REF!</definedName>
    <definedName name="土建21054">[19]土建工程综合单价表!#REF!</definedName>
    <definedName name="土建21055">[19]土建工程综合单价表!#REF!</definedName>
    <definedName name="土建21056">[19]土建工程综合单价表!#REF!</definedName>
    <definedName name="土建21057">[19]土建工程综合单价表!#REF!</definedName>
    <definedName name="土建21058">[19]土建工程综合单价表!#REF!</definedName>
    <definedName name="土建21059">[19]土建工程综合单价表!#REF!</definedName>
    <definedName name="土建21060">[19]土建工程综合单价表!#REF!</definedName>
    <definedName name="土建21061">[19]土建工程综合单价表!#REF!</definedName>
    <definedName name="土建21062">[19]土建工程综合单价表!#REF!</definedName>
    <definedName name="土建21063">[19]土建工程综合单价表!#REF!</definedName>
    <definedName name="土建21064">[19]土建工程综合单价表!#REF!</definedName>
    <definedName name="土建21065">[19]土建工程综合单价表!#REF!</definedName>
    <definedName name="土建21066">[19]土建工程综合单价表!#REF!</definedName>
    <definedName name="土建21067">[19]土建工程综合单价表!#REF!</definedName>
    <definedName name="土建21068">[19]土建工程综合单价表!#REF!</definedName>
    <definedName name="土建21069">[19]土建工程综合单价表!#REF!</definedName>
    <definedName name="土建21070">[19]土建工程综合单价表!#REF!</definedName>
    <definedName name="土建21071">[19]土建工程综合单价表!#REF!</definedName>
    <definedName name="土建21072">[19]土建工程综合单价表!#REF!</definedName>
    <definedName name="土建21073">[19]土建工程综合单价表!#REF!</definedName>
    <definedName name="土建21074">[19]土建工程综合单价表!#REF!</definedName>
    <definedName name="土建21075">[19]土建工程综合单价表!#REF!</definedName>
    <definedName name="土建21076">[19]土建工程综合单价表!#REF!</definedName>
    <definedName name="土建21077">[19]土建工程综合单价表!#REF!</definedName>
    <definedName name="土建21078">[19]土建工程综合单价表!#REF!</definedName>
    <definedName name="土建21079">[19]土建工程综合单价表!#REF!</definedName>
    <definedName name="土建21080">[19]土建工程综合单价表!#REF!</definedName>
    <definedName name="土建21081">[19]土建工程综合单价表!#REF!</definedName>
    <definedName name="土建21082">[19]土建工程综合单价表!#REF!</definedName>
    <definedName name="土建21083">[19]土建工程综合单价表!#REF!</definedName>
    <definedName name="土建21084">[19]土建工程综合单价表!#REF!</definedName>
    <definedName name="土建21085">[19]土建工程综合单价表!#REF!</definedName>
    <definedName name="土建21086">[19]土建工程综合单价表!#REF!</definedName>
    <definedName name="土建21087">[19]土建工程综合单价表!#REF!</definedName>
    <definedName name="土建21088">[19]土建工程综合单价表!#REF!</definedName>
    <definedName name="土建21089">[19]土建工程综合单价表!#REF!</definedName>
    <definedName name="土建21090">[19]土建工程综合单价表!#REF!</definedName>
    <definedName name="土建21091">[19]土建工程综合单价表!#REF!</definedName>
    <definedName name="土建21092">[19]土建工程综合单价表!#REF!</definedName>
    <definedName name="土建21093">[19]土建工程综合单价表!#REF!</definedName>
    <definedName name="土建21094">[19]土建工程综合单价表!#REF!</definedName>
    <definedName name="土建21095">[19]土建工程综合单价表!#REF!</definedName>
    <definedName name="土建21096">[19]土建工程综合单价表!#REF!</definedName>
    <definedName name="土建21097">[19]土建工程综合单价表!#REF!</definedName>
    <definedName name="土建21098">[19]土建工程综合单价表!#REF!</definedName>
    <definedName name="土建21099">[19]土建工程综合单价表!#REF!</definedName>
    <definedName name="土建21100">[19]土建工程综合单价表!#REF!</definedName>
    <definedName name="土建21101">[19]土建工程综合单价组价明细表!#REF!</definedName>
    <definedName name="土建21101.">[19]土建工程综合单价组价明细表!#REF!</definedName>
    <definedName name="土建22001">[19]土建工程综合单价表!#REF!</definedName>
    <definedName name="土建22002">[19]土建工程综合单价表!#REF!</definedName>
    <definedName name="土建22003">[19]土建工程综合单价表!#REF!</definedName>
    <definedName name="土建22004">[19]土建工程综合单价表!#REF!</definedName>
    <definedName name="土建22005">[19]土建工程综合单价表!#REF!</definedName>
    <definedName name="土建22006">[19]土建工程综合单价表!#REF!</definedName>
    <definedName name="土建22007">[19]土建工程综合单价表!#REF!</definedName>
    <definedName name="土建22008">[19]土建工程综合单价表!#REF!</definedName>
    <definedName name="土建22009">[19]土建工程综合单价表!#REF!</definedName>
    <definedName name="土建22010">[19]土建工程综合单价表!#REF!</definedName>
    <definedName name="土建23001">[19]土建工程综合单价表!#REF!</definedName>
    <definedName name="土建23002">[19]土建工程综合单价表!#REF!</definedName>
    <definedName name="土建23003">[19]土建工程综合单价表!#REF!</definedName>
    <definedName name="土建23004">[19]土建工程综合单价表!#REF!</definedName>
    <definedName name="土建23005">[19]土建工程综合单价表!#REF!</definedName>
    <definedName name="土建23006">[19]土建工程综合单价表!#REF!</definedName>
    <definedName name="土建23007">[19]土建工程综合单价表!#REF!</definedName>
    <definedName name="土建23008">[19]土建工程综合单价表!#REF!</definedName>
    <definedName name="土建23009">[19]土建工程综合单价表!#REF!</definedName>
    <definedName name="土建23010">[19]土建工程综合单价表!#REF!</definedName>
    <definedName name="土建23011">[19]土建工程综合单价表!#REF!</definedName>
    <definedName name="土建23012">[19]土建工程综合单价表!#REF!</definedName>
    <definedName name="土建23013">[19]土建工程综合单价表!#REF!</definedName>
    <definedName name="土建23014">[19]土建工程综合单价表!#REF!</definedName>
    <definedName name="土建23015">[19]土建工程综合单价表!#REF!</definedName>
    <definedName name="土建23016">[19]土建工程综合单价表!#REF!</definedName>
    <definedName name="土建23017">[19]土建工程综合单价表!#REF!</definedName>
    <definedName name="土建23018">[19]土建工程综合单价表!#REF!</definedName>
    <definedName name="土建23019">[19]土建工程综合单价表!#REF!</definedName>
    <definedName name="土建23020">[19]土建工程综合单价表!#REF!</definedName>
    <definedName name="土建23021">[19]土建工程综合单价表!#REF!</definedName>
    <definedName name="土建23022">[19]土建工程综合单价表!#REF!</definedName>
    <definedName name="土建23023">[19]土建工程综合单价表!#REF!</definedName>
    <definedName name="土建23024">[19]土建工程综合单价表!#REF!</definedName>
    <definedName name="土建23025">[19]土建工程综合单价表!#REF!</definedName>
    <definedName name="土建23026">[19]土建工程综合单价表!#REF!</definedName>
    <definedName name="土建23027">[19]土建工程综合单价表!#REF!</definedName>
    <definedName name="土建23028">[19]土建工程综合单价表!#REF!</definedName>
    <definedName name="土建23029">[19]土建工程综合单价表!#REF!</definedName>
    <definedName name="土建23030">[19]土建工程综合单价表!#REF!</definedName>
    <definedName name="土建23031">[19]土建工程综合单价表!#REF!</definedName>
    <definedName name="土建23032">[19]土建工程综合单价表!#REF!</definedName>
    <definedName name="土建23033">[19]土建工程综合单价表!#REF!</definedName>
    <definedName name="土建23034">[19]土建工程综合单价表!#REF!</definedName>
    <definedName name="土建23035">[19]土建工程综合单价表!#REF!</definedName>
    <definedName name="土建23036">[19]土建工程综合单价表!#REF!</definedName>
    <definedName name="土建23037">[19]土建工程综合单价表!#REF!</definedName>
    <definedName name="土建23038">[19]土建工程综合单价表!#REF!</definedName>
    <definedName name="土建23039">[19]土建工程综合单价表!#REF!</definedName>
    <definedName name="土建23040">[19]土建工程综合单价表!#REF!</definedName>
    <definedName name="土建23041">[19]土建工程综合单价表!#REF!</definedName>
    <definedName name="土建23042">[19]土建工程综合单价表!#REF!</definedName>
    <definedName name="土建23043">[19]土建工程综合单价组价明细表!#REF!</definedName>
    <definedName name="土建23043.">[19]土建工程综合单价表!#REF!</definedName>
    <definedName name="土建23043。">[19]土建工程综合单价组价明细表!#REF!</definedName>
    <definedName name="土建23044">[19]土建工程综合单价组价明细表!#REF!</definedName>
    <definedName name="土建23044.">[19]土建工程综合单价表!#REF!</definedName>
    <definedName name="土建23045">[19]土建工程综合单价组价明细表!#REF!</definedName>
    <definedName name="土建23045.">[19]土建工程综合单价表!#REF!</definedName>
    <definedName name="土建23046">[19]土建工程综合单价组价明细表!#REF!</definedName>
    <definedName name="土建23046.">[19]土建工程综合单价表!#REF!</definedName>
    <definedName name="土建23047">[19]土建工程综合单价组价明细表!#REF!</definedName>
    <definedName name="土建23047.">[19]土建工程综合单价表!#REF!</definedName>
    <definedName name="土建23048">[19]土建工程综合单价组价明细表!#REF!</definedName>
    <definedName name="土建23048.">[19]土建工程综合单价表!#REF!</definedName>
    <definedName name="土建23049">[19]土建工程综合单价组价明细表!#REF!</definedName>
    <definedName name="土建23049.">[19]土建工程综合单价表!#REF!</definedName>
    <definedName name="土建23050">[19]土建工程综合单价组价明细表!#REF!</definedName>
    <definedName name="土建23050.">[19]土建工程综合单价表!#REF!</definedName>
    <definedName name="土建23051">[19]土建工程综合单价组价明细表!#REF!</definedName>
    <definedName name="土建23051.">[19]土建工程综合单价表!#REF!</definedName>
    <definedName name="土建23052">[19]土建工程综合单价组价明细表!#REF!</definedName>
    <definedName name="土建23052.">[19]土建工程综合单价表!#REF!</definedName>
    <definedName name="土建30001">[19]土建工程综合单价表!#REF!</definedName>
    <definedName name="土建30002">[19]土建工程综合单价表!#REF!</definedName>
    <definedName name="土建30003">[19]土建工程综合单价表!#REF!</definedName>
    <definedName name="土建30004">[19]土建工程综合单价表!#REF!</definedName>
    <definedName name="土建30005">[19]土建工程综合单价表!#REF!</definedName>
    <definedName name="土建30006">[19]土建工程综合单价表!#REF!</definedName>
    <definedName name="土建30007">[19]土建工程综合单价表!#REF!</definedName>
    <definedName name="土建30008">[19]土建工程综合单价表!#REF!</definedName>
    <definedName name="土建30009">[19]土建工程综合单价表!#REF!</definedName>
    <definedName name="土建30010">[19]土建工程综合单价表!#REF!</definedName>
    <definedName name="土建30011">[19]土建工程综合单价表!#REF!</definedName>
    <definedName name="土建30012">[19]土建工程综合单价表!#REF!</definedName>
    <definedName name="土建30013">[19]土建工程综合单价表!#REF!</definedName>
    <definedName name="土建30014">[19]土建工程综合单价表!#REF!</definedName>
    <definedName name="土建30015">[19]土建工程综合单价表!#REF!</definedName>
    <definedName name="土建30016">[19]土建工程综合单价表!#REF!</definedName>
    <definedName name="土建30017">[19]土建工程综合单价表!#REF!</definedName>
    <definedName name="土建30018">[19]土建工程综合单价表!#REF!</definedName>
    <definedName name="土建30019">[19]土建工程综合单价表!#REF!</definedName>
    <definedName name="土建30020">[19]土建工程综合单价表!#REF!</definedName>
    <definedName name="土建30021">[19]土建工程综合单价表!#REF!</definedName>
    <definedName name="土建30022">[19]土建工程综合单价表!#REF!</definedName>
    <definedName name="土建30023">[19]土建工程综合单价表!#REF!</definedName>
    <definedName name="土建30024">[19]土建工程综合单价表!#REF!</definedName>
    <definedName name="土建30025">[19]土建工程综合单价表!#REF!</definedName>
    <definedName name="土建30026">[19]土建工程综合单价表!#REF!</definedName>
    <definedName name="土建30027">[19]土建工程综合单价表!#REF!</definedName>
    <definedName name="土建30028">[19]土建工程综合单价表!#REF!</definedName>
    <definedName name="土建30029">[19]土建工程综合单价表!#REF!</definedName>
    <definedName name="土建40001">[19]土建工程综合单价表!#REF!</definedName>
    <definedName name="土建50001">[19]土建工程综合单价表!#REF!</definedName>
    <definedName name="土建50002">[19]土建工程综合单价表!#REF!</definedName>
    <definedName name="土建50003">[19]土建工程综合单价表!#REF!</definedName>
    <definedName name="土建50004">[19]土建工程综合单价表!#REF!</definedName>
    <definedName name="土建50005">[19]土建工程综合单价表!#REF!</definedName>
    <definedName name="土建50006">[19]土建工程综合单价表!#REF!</definedName>
    <definedName name="土建50007">[19]土建工程综合单价表!#REF!</definedName>
    <definedName name="土建50008">[19]土建工程综合单价表!#REF!</definedName>
    <definedName name="土建50009">[19]土建工程综合单价表!#REF!</definedName>
    <definedName name="土建50010">[19]土建工程综合单价表!#REF!</definedName>
    <definedName name="土建50010.">[19]土建工程综合单价表!#REF!</definedName>
    <definedName name="土建50011">[19]土建工程综合单价表!#REF!</definedName>
    <definedName name="土建50012">[19]土建工程综合单价表!#REF!</definedName>
    <definedName name="土建50013">[19]土建工程综合单价表!#REF!</definedName>
    <definedName name="土建50014">[19]土建工程综合单价表!#REF!</definedName>
    <definedName name="土建50015">[19]土建工程综合单价表!#REF!</definedName>
    <definedName name="土建50016">[19]土建工程综合单价表!#REF!</definedName>
    <definedName name="土建5010">[19]土建工程综合单价表!#REF!</definedName>
    <definedName name="土建60001">[19]土建工程综合单价表!#REF!</definedName>
    <definedName name="土建60002">[19]土建工程综合单价表!#REF!</definedName>
    <definedName name="土建60003">[19]土建工程综合单价表!#REF!</definedName>
    <definedName name="土建60004">[19]土建工程综合单价表!#REF!</definedName>
    <definedName name="土建60005">[19]土建工程综合单价表!#REF!</definedName>
    <definedName name="土建60006">[19]土建工程综合单价表!#REF!</definedName>
    <definedName name="土建60007">[19]土建工程综合单价表!#REF!</definedName>
    <definedName name="土建60008">[19]土建工程综合单价表!#REF!</definedName>
    <definedName name="土建60009">[19]土建工程综合单价表!#REF!</definedName>
    <definedName name="土建60010">[19]土建工程综合单价表!#REF!</definedName>
    <definedName name="土建60011">[19]土建工程综合单价表!#REF!</definedName>
    <definedName name="土建60012">[19]土建工程综合单价表!#REF!</definedName>
    <definedName name="土建60013">[19]土建工程综合单价表!#REF!</definedName>
    <definedName name="土建60014">[19]土建工程综合单价表!#REF!</definedName>
    <definedName name="土建60015">[19]土建工程综合单价表!#REF!</definedName>
    <definedName name="土建60016">[19]土建工程综合单价表!#REF!</definedName>
    <definedName name="土建60017">[19]土建工程综合单价表!#REF!</definedName>
    <definedName name="土建60018">[19]土建工程综合单价表!#REF!</definedName>
    <definedName name="土建60019">[19]土建工程综合单价表!#REF!</definedName>
    <definedName name="土建60020">[19]土建工程综合单价表!#REF!</definedName>
    <definedName name="土建60021">[19]土建工程综合单价表!#REF!</definedName>
    <definedName name="土建60022">[19]土建工程综合单价表!#REF!</definedName>
    <definedName name="土建60023">[19]土建工程综合单价表!#REF!</definedName>
    <definedName name="土建60024">[19]土建工程综合单价表!#REF!</definedName>
    <definedName name="土建60025">[19]土建工程综合单价表!#REF!</definedName>
    <definedName name="土建60026">[19]土建工程综合单价表!#REF!</definedName>
    <definedName name="土建60027">[19]土建工程综合单价表!#REF!</definedName>
    <definedName name="土建60028">[19]土建工程综合单价表!#REF!</definedName>
    <definedName name="土建60029">[19]土建工程综合单价表!#REF!</definedName>
    <definedName name="土建60030">[19]土建工程综合单价表!#REF!</definedName>
    <definedName name="土建60031">[19]土建工程综合单价表!#REF!</definedName>
    <definedName name="土建60032">[19]土建工程综合单价表!#REF!</definedName>
    <definedName name="土建60033">[19]土建工程综合单价表!#REF!</definedName>
    <definedName name="土建60034">[19]土建工程综合单价表!#REF!</definedName>
    <definedName name="土建60035">[19]土建工程综合单价表!#REF!</definedName>
    <definedName name="土建60036">[19]土建工程综合单价表!#REF!</definedName>
    <definedName name="土建60037">[19]土建工程综合单价表!#REF!</definedName>
    <definedName name="土建60038">[19]土建工程综合单价表!#REF!</definedName>
    <definedName name="土建60039">[19]土建工程综合单价表!#REF!</definedName>
    <definedName name="土建60040">[19]土建工程综合单价表!#REF!</definedName>
    <definedName name="土建60041">[19]土建工程综合单价表!#REF!</definedName>
    <definedName name="土建60042">[19]土建工程综合单价表!#REF!</definedName>
    <definedName name="土建60043">[19]土建工程综合单价表!#REF!</definedName>
    <definedName name="土建60044">[19]土建工程综合单价表!#REF!</definedName>
    <definedName name="土建60045">[19]土建工程综合单价表!#REF!</definedName>
    <definedName name="土建60046">[19]土建工程综合单价表!#REF!</definedName>
    <definedName name="土建60047">[19]土建工程综合单价表!#REF!</definedName>
    <definedName name="土建60048">[19]土建工程综合单价表!#REF!</definedName>
    <definedName name="土建60049">[19]土建工程综合单价表!#REF!</definedName>
    <definedName name="土建60050">[19]土建工程综合单价表!#REF!</definedName>
    <definedName name="土建60051">[19]土建工程综合单价表!#REF!</definedName>
    <definedName name="土建60052">[19]土建工程综合单价表!#REF!</definedName>
    <definedName name="土建60053">[19]土建工程综合单价表!#REF!</definedName>
    <definedName name="土建60054">[19]土建工程综合单价表!#REF!</definedName>
    <definedName name="土建60055">[19]土建工程综合单价表!#REF!</definedName>
    <definedName name="土建60056">[19]土建工程综合单价表!#REF!</definedName>
    <definedName name="土建60057">[19]土建工程综合单价表!#REF!</definedName>
    <definedName name="土建60058">[19]土建工程综合单价表!#REF!</definedName>
    <definedName name="土建60059">[19]土建工程综合单价表!#REF!</definedName>
    <definedName name="土建60060">[19]土建工程综合单价表!#REF!</definedName>
    <definedName name="土建60061">[19]土建工程综合单价表!#REF!</definedName>
    <definedName name="土建60062">[19]土建工程综合单价表!#REF!</definedName>
    <definedName name="土建60063">[19]土建工程综合单价表!#REF!</definedName>
    <definedName name="土建60064">[19]土建工程综合单价表!#REF!</definedName>
    <definedName name="土建60065">[19]土建工程综合单价表!#REF!</definedName>
    <definedName name="土建60066">[19]土建工程综合单价表!#REF!</definedName>
    <definedName name="土建60067">[19]土建工程综合单价表!#REF!</definedName>
    <definedName name="土建60068">[19]土建工程综合单价表!#REF!</definedName>
    <definedName name="土建60069">[19]土建工程综合单价表!#REF!</definedName>
    <definedName name="土建60070">[19]土建工程综合单价表!#REF!</definedName>
    <definedName name="土建60071">[16]土建工程综合单价表!#REF!</definedName>
    <definedName name="土建60072">[16]土建工程综合单价表!#REF!</definedName>
    <definedName name="土建60073">[16]土建工程综合单价表!#REF!</definedName>
    <definedName name="土建60074">[16]土建工程综合单价表!#REF!</definedName>
    <definedName name="土建60075">[16]土建工程综合单价表!#REF!</definedName>
    <definedName name="土建60076">[16]土建工程综合单价表!#REF!</definedName>
    <definedName name="土建60077">[16]土建工程综合单价表!#REF!</definedName>
    <definedName name="土建70001">[16]土建工程综合单价表!#REF!</definedName>
    <definedName name="土建70002">[16]土建工程综合单价表!#REF!</definedName>
    <definedName name="土建70003">[16]土建工程综合单价表!#REF!</definedName>
    <definedName name="土建70004">[16]土建工程综合单价表!#REF!</definedName>
    <definedName name="土建70005">[16]土建工程综合单价表!#REF!</definedName>
    <definedName name="土建70006">[16]土建工程综合单价表!#REF!</definedName>
    <definedName name="土建70007">[16]土建工程综合单价表!#REF!</definedName>
    <definedName name="土建70008">[16]土建工程综合单价表!#REF!</definedName>
    <definedName name="土建70009">[16]土建工程综合单价表!#REF!</definedName>
    <definedName name="土建70010">[16]土建工程综合单价表!#REF!</definedName>
    <definedName name="土建70011">[16]土建工程综合单价表!#REF!</definedName>
    <definedName name="土建70012">[16]土建工程综合单价表!#REF!</definedName>
    <definedName name="土建70013">[16]土建工程综合单价表!#REF!</definedName>
    <definedName name="土建70014">[16]土建工程综合单价表!#REF!</definedName>
    <definedName name="土建70015">[16]土建工程综合单价表!#REF!</definedName>
    <definedName name="土建70016">[16]土建工程综合单价表!#REF!</definedName>
    <definedName name="土建70017">[16]土建工程综合单价表!#REF!</definedName>
    <definedName name="土建70018">[16]土建工程综合单价表!#REF!</definedName>
    <definedName name="土建70019">[16]土建工程综合单价表!#REF!</definedName>
    <definedName name="土建70020">[16]土建工程综合单价表!#REF!</definedName>
    <definedName name="土建70021">[16]土建工程综合单价表!#REF!</definedName>
    <definedName name="土建70022">[16]土建工程综合单价表!#REF!</definedName>
    <definedName name="土建70023">[16]土建工程综合单价表!#REF!</definedName>
    <definedName name="土建70024">[16]土建工程综合单价表!#REF!</definedName>
    <definedName name="土建70025">[16]土建工程综合单价表!#REF!</definedName>
    <definedName name="土建70026">[16]土建工程综合单价表!#REF!</definedName>
    <definedName name="土建70027">[16]土建工程综合单价表!#REF!</definedName>
    <definedName name="土建80001">[16]土建工程综合单价表!#REF!</definedName>
    <definedName name="土建80002">[16]土建工程综合单价表!#REF!</definedName>
    <definedName name="土建80003">[16]土建工程综合单价表!#REF!</definedName>
    <definedName name="土建80004">[16]土建工程综合单价表!#REF!</definedName>
    <definedName name="土建80005">[16]土建工程综合单价表!#REF!</definedName>
    <definedName name="土建80006">[16]土建工程综合单价表!#REF!</definedName>
    <definedName name="土建80007">[16]土建工程综合单价表!#REF!</definedName>
    <definedName name="土建80008">[16]土建工程综合单价表!#REF!</definedName>
    <definedName name="土建80009">[16]土建工程综合单价表!#REF!</definedName>
    <definedName name="土建80010">[16]土建工程综合单价表!#REF!</definedName>
    <definedName name="土建80011">[16]土建工程综合单价表!#REF!</definedName>
    <definedName name="土建80012">[16]土建工程综合单价表!#REF!</definedName>
    <definedName name="土建80013">[16]土建工程综合单价表!#REF!</definedName>
    <definedName name="土建80014">[16]土建工程综合单价表!#REF!</definedName>
    <definedName name="土建80015">[16]土建工程综合单价表!#REF!</definedName>
    <definedName name="土建80016">[16]土建工程综合单价表!#REF!</definedName>
    <definedName name="土建80017">[16]土建工程综合单价表!#REF!</definedName>
    <definedName name="外面砖">[20]施工参考单价报价表!#REF!</definedName>
    <definedName name="外涂">[20]施工参考单价报价表!#REF!</definedName>
    <definedName name="异柱模">[20]施工参考单价报价表!#REF!</definedName>
    <definedName name="主材">'[22]07硬景工程主材单价表'!$C$5:$C$372</definedName>
    <definedName name="桩模">[20]施工参考单价报价表!#REF!</definedName>
    <definedName name="综合单价">[17]管桩主材表!$D$5:$D$7</definedName>
    <definedName name="综合价格">[17]管桩主材表!$D$5:$D$7</definedName>
    <definedName name="asd" localSheetId="0">#REF!</definedName>
    <definedName name="Database" localSheetId="0" hidden="1">#REF!</definedName>
    <definedName name="石材" localSheetId="0">#REF!</definedName>
    <definedName name="_xlnm.Print_Area" localSheetId="0">汇总表!$A$1:$C$6</definedName>
    <definedName name="_xlnm.Print_Titles" localSheetId="1">人防标识系统!$1:$3</definedName>
    <definedName name="_xlnm.Print_Titles" localSheetId="0">汇总表!$1:$3</definedName>
    <definedName name="_xlnm.Print_Area" localSheetId="2">公安标识系统!$A$1:$K$12</definedName>
    <definedName name="_xlnm.Print_Titles" localSheetId="2">公安标识系统!$1:$3</definedName>
    <definedName name="_xlnm.Print_Area" localSheetId="3">环卫标识系统!$A$1:$K$10</definedName>
    <definedName name="_xlnm.Print_Titles" localSheetId="3">环卫标识系统!$1:$3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0" name="ID_3D4F9DF264AB44A4A21E7835215B35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81085" y="35806380"/>
          <a:ext cx="87725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3FF01BC6F74A45199B17C718FFC34EB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25945" y="7416800"/>
          <a:ext cx="1270000" cy="846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DFD687CC916746318E4F5413FAF3325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1560" y="35117405"/>
          <a:ext cx="5429250" cy="2095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54B2D943A7394F509714E91E19B5EAAF" descr="人防示意图(CAD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4709795" y="991870"/>
          <a:ext cx="1544320" cy="953135"/>
        </a:xfrm>
        <a:prstGeom prst="rect">
          <a:avLst/>
        </a:prstGeom>
      </xdr:spPr>
    </xdr:pic>
  </etc:cellImage>
  <etc:cellImage>
    <xdr:pic>
      <xdr:nvPicPr>
        <xdr:cNvPr id="35" name="ID_DAF9C415E6CA4CEA8B052C0347D17EA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26170" y="27903170"/>
          <a:ext cx="5524500" cy="2438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EDC3F085FC7346258F90EF96EA78DFAD" descr="使用须知牌(CAD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053330" y="3444240"/>
          <a:ext cx="833755" cy="1111885"/>
        </a:xfrm>
        <a:prstGeom prst="rect">
          <a:avLst/>
        </a:prstGeom>
      </xdr:spPr>
    </xdr:pic>
  </etc:cellImage>
  <etc:cellImage>
    <xdr:pic>
      <xdr:nvPicPr>
        <xdr:cNvPr id="36" name="ID_0E3A550CAC804DAC98D0151862BC82F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663305" y="4782185"/>
          <a:ext cx="4181475" cy="26955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AC31F23648A645FEA9E4CE166054936D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495415" y="6461125"/>
          <a:ext cx="6858000" cy="6724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CCCA262B1992490E9CCA51FDA91F2D1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638925" y="26558875"/>
          <a:ext cx="1829435" cy="784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9052079E84AC49A9900BA54DC843130B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620510" y="1062990"/>
          <a:ext cx="8915400" cy="5895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194B419DCCDE41668453088F77A94FBD" descr="管理制度牌(CAD)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081905" y="2045335"/>
          <a:ext cx="851535" cy="1132840"/>
        </a:xfrm>
        <a:prstGeom prst="rect">
          <a:avLst/>
        </a:prstGeom>
      </xdr:spPr>
    </xdr:pic>
  </etc:cellImage>
  <etc:cellImage>
    <xdr:pic>
      <xdr:nvPicPr>
        <xdr:cNvPr id="44" name="ID_445C9C906EF64A3B905EFF6BBFADFC4B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567170" y="5118100"/>
          <a:ext cx="6477000" cy="6553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BB2955FEE353478C88CF6C6E2E5DDCF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611620" y="7849870"/>
          <a:ext cx="5143500" cy="3381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18DC85B0C30E42A08298300C86528E9A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925060" y="8933180"/>
          <a:ext cx="758190" cy="9569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53746352D3FD4AED9031B28141001BE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725535" y="8583930"/>
          <a:ext cx="4848225" cy="6867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44586E54F6214FA0A560ECEED4F325A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558665" y="15385415"/>
          <a:ext cx="1370330" cy="9309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10FAC36A33054659934D4ADBEF7DE6EA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734425" y="31015940"/>
          <a:ext cx="4038600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3" name="ID_8E88D7E404C34D4199A55AED3847185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566535" y="15322550"/>
          <a:ext cx="8524875" cy="6086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4" name="ID_E4CA76C3A8244162ACDED15CB53180B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743950" y="30232350"/>
          <a:ext cx="15811500" cy="4171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5" name="ID_107F9AF55CE74902B35FAD528A9F4B6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835140" y="16895445"/>
          <a:ext cx="8820150" cy="629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6" name="ID_73AD7BEC1F1243E7A1DF07F7F5956D4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496435" y="34248725"/>
          <a:ext cx="1876425" cy="638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" name="ID_5F326CD1292F476DA322DCFD5E1811A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566920" y="17786985"/>
          <a:ext cx="1577975" cy="688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8" name="ID_0D654508C35B40C4A169FD296B70DB8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600440" y="25368885"/>
          <a:ext cx="5153025" cy="2152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9" name="ID_63C834F910E04068A4FE63DEC3F1B59D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725535" y="33465135"/>
          <a:ext cx="3276600" cy="1323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0" name="ID_7CC40C2ACDE440CCB709DE1AD3CD386C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530340" y="17776190"/>
          <a:ext cx="4229100" cy="1962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1" name="ID_F8BDA562353742F69D48FE97D350142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521200" y="32425640"/>
          <a:ext cx="1882775" cy="8026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2" name="ID_7150B76399734284AADE214E8CFD727B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644890" y="24641810"/>
          <a:ext cx="6381750" cy="248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3" name="ID_A662E79961A54FDBB1F0A2477FD07B4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528820" y="20459700"/>
          <a:ext cx="1630045" cy="6680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4" name="ID_9D41A50622C148D28B569A2CBB99FCA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8761730" y="26268045"/>
          <a:ext cx="5334000" cy="2047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5" name="ID_17C70F6F00B0477CAE9CFC919E56D8B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548755" y="20473035"/>
          <a:ext cx="4429125" cy="1943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6" name="ID_6F8C920707C54F409FDF978D6E3FAFD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777740" y="11501755"/>
          <a:ext cx="1235710" cy="7372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7" name="ID_7F4915A0FFCF44EFB8551443BA4ABCEF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611620" y="23112095"/>
          <a:ext cx="8429625" cy="419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8" name="ID_2C14EF91C1FC448694FA89EA870955D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646545" y="14646275"/>
          <a:ext cx="1842770" cy="727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9" name="ID_361A461870ED48239EB8AC0C637A8FBD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845050" y="13319125"/>
          <a:ext cx="1235710" cy="7372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0" name="ID_B3136B0A39C64E05A37CB187F3C7615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8609330" y="15570835"/>
          <a:ext cx="6762750" cy="661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" name="ID_5C0E8EB6D75741CF853B523C4704CAFF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718935" y="16869410"/>
          <a:ext cx="1804670" cy="11245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2" name="ID_8C2871EDC3A54974BAE2B17DE00097D9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8689975" y="16511905"/>
          <a:ext cx="10277475" cy="723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3" name="ID_85B111BAD1B740908950FDFEFA55BFFB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623685" y="28288615"/>
          <a:ext cx="1797685" cy="730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4" name="ID_6208371F0E6F40C49D086CE818CE5E5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8689975" y="43013630"/>
          <a:ext cx="8105775" cy="3009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" name="ID_483AF4223F874993B839E91F49617968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7251065" y="18631535"/>
          <a:ext cx="394335" cy="1005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6" name="ID_72A6A22F8CF84664BAC43A2F3720DB18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600825" y="29128720"/>
          <a:ext cx="1920875" cy="805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7" name="ID_EBF6E38B58514C90824BFF0EF13B9C5F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8770620" y="18680430"/>
          <a:ext cx="4238625" cy="571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C906DED7A7364B02B433FF7F5DE8E5A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718300" y="19944080"/>
          <a:ext cx="1530985" cy="8940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9" name="ID_F92F5D72BC8B4F4385BFC9C2D9175E9A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8806815" y="24929465"/>
          <a:ext cx="4457700" cy="304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E3B49AE396E749EA9DEF04CD37687AC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 flipV="1">
          <a:off x="6768465" y="21087080"/>
          <a:ext cx="1477010" cy="880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D7A1A01FA5B04F0C928E7818D53953F4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646545" y="23039705"/>
          <a:ext cx="1753235" cy="71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35133146A2E04A66B908FC7CCC9F885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8752840" y="21203285"/>
          <a:ext cx="15097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3" name="ID_5D3CD99632E14825B1596F092E1B8E68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692265" y="22108160"/>
          <a:ext cx="1798955" cy="746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4" name="ID_C67115FD22264DBB90E044F020F785E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608445" y="23877270"/>
          <a:ext cx="1875155" cy="7835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BFA02753A4014A46914C090B8886ADCA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8663305" y="29401135"/>
          <a:ext cx="6048375" cy="2619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97459B71CC5F46B7A391F9D03AEEEC76" descr="战备物资库房间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529455" y="22005925"/>
          <a:ext cx="1790065" cy="608965"/>
        </a:xfrm>
        <a:prstGeom prst="rect">
          <a:avLst/>
        </a:prstGeom>
      </xdr:spPr>
    </xdr:pic>
  </etc:cellImage>
  <etc:cellImage>
    <xdr:pic>
      <xdr:nvPicPr>
        <xdr:cNvPr id="97" name="ID_856018B015D54A16BA45C03D0F2A9DCB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623685" y="25680035"/>
          <a:ext cx="1752600" cy="7105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8" name="ID_3DBDF627C6A8465A9395D8EF385722E7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8627110" y="28578810"/>
          <a:ext cx="6705600" cy="3086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9" name="ID_6D1722E90F48476181AD9319241FCA18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6608445" y="27381200"/>
          <a:ext cx="1859280" cy="746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0" name="ID_85D1FF1807E548EFA0FA21ECBCDE01A6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513580" y="27200860"/>
          <a:ext cx="1821815" cy="754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1" name="ID_87CC3FBF4B78402E86CBB525D268BD1D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544060" y="28093035"/>
          <a:ext cx="1852295" cy="746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2" name="ID_96198854C161440B9FF66248F4B36370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544060" y="28952825"/>
          <a:ext cx="1852930" cy="7854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3" name="ID_0098C9D6FF18425E97110B08CE84684F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521200" y="29832935"/>
          <a:ext cx="1844675" cy="804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4" name="ID_465B9170C9D94B26B299F273EA3696C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8671560" y="34208720"/>
          <a:ext cx="5429250" cy="223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5" name="ID_BA67349A293948238B23F4A97383099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646545" y="35286950"/>
          <a:ext cx="1764030" cy="6330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6" name="ID_8BDBFD6806454B8B9EDACBE16D67BE30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6627495" y="36169600"/>
          <a:ext cx="1835150" cy="669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7" name="ID_D472D13DF51A45B6B936EDD8E913F868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6637020" y="37024945"/>
          <a:ext cx="1846580" cy="678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8" name="ID_209C9D20ACCB455EA7116473C1A4224B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8743315" y="38280975"/>
          <a:ext cx="7743825" cy="3276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9" name="ID_29992F5B9E504E6A870D711336AC2C92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687820" y="37908230"/>
          <a:ext cx="1790065" cy="653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1" name="ID_4CF17AD37B24416E864133DB6779EB69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650355" y="38809930"/>
          <a:ext cx="1844040" cy="6642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2" name="ID_4D8BB682AD6F4DB6835135B9C6832BE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8671560" y="43770550"/>
          <a:ext cx="8010525" cy="3057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3" name="ID_515F24D5ADD246DC9AAF3E5FCD0ED92F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710680" y="39618920"/>
          <a:ext cx="1807845" cy="674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4" name="ID_05E259C50B1447DB84E08D0236553A0A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8716645" y="44544615"/>
          <a:ext cx="7915275" cy="2819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5" name="ID_74352563B43243B3AE73143CEFFEC8DC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665595" y="40483155"/>
          <a:ext cx="1869440" cy="6750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6" name="ID_F01067F62A3A43229EB45F0092491BBE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8698865" y="45364400"/>
          <a:ext cx="7905750" cy="2857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7" name="ID_0B85A8ADF0A2453FA35F9B7B940463F3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6837045" y="41338500"/>
          <a:ext cx="1162050" cy="1504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8" name="ID_B9870D8D5F5145BF80935C7BA89FA677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792345" y="38275895"/>
          <a:ext cx="1459230" cy="9785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9" name="ID_222C5FBD50894F62A6CEC0AC7C9C330C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8671560" y="47649130"/>
          <a:ext cx="10229850" cy="6810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0" name="ID_5741665274D046A38A48B474616F000B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714875" y="39416355"/>
          <a:ext cx="1451610" cy="9772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1" name="ID_4F4EACB8E4CF4122ABCA9433797A41A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8698865" y="48688625"/>
          <a:ext cx="10039350" cy="6629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2" name="ID_3941F561F04B447484282859D081968C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8600440" y="45227240"/>
          <a:ext cx="3952875" cy="1762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5" name="ID_F61E58F8529D4CD2AF066E669A3A178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8681085" y="53052980"/>
          <a:ext cx="9667875" cy="4667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6" name="ID_3E4A22A666374B51A3E35A28259741EF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8671560" y="54033420"/>
          <a:ext cx="7429500" cy="4419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" name="ID_28CAB76569FB462884CD6CFB715EE65C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8689975" y="55291355"/>
          <a:ext cx="7372350" cy="5048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" name="ID_759D154785B24291A8461EEDDA578BB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580255" y="1036320"/>
          <a:ext cx="1123950" cy="6343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" name="ID_A75E0181DB6648D3BD703D0F15694E74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517390" y="1886585"/>
          <a:ext cx="782320" cy="608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4" name="ID_DD28D84396894C6DA768C27B5CC26482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553585" y="2886075"/>
          <a:ext cx="799465" cy="5499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" name="ID_7AA092B6667743EDB84DAB83E405D0A9" descr="1647406064(1)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570730" y="4112895"/>
          <a:ext cx="763270" cy="4140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6" name="ID_AC31CEB342F14DB584B207E06AEA5D4C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8725535" y="2122170"/>
          <a:ext cx="2647950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5" name="ID_56F19EF9B28F4FC59C5E8091777C0807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8761730" y="1108075"/>
          <a:ext cx="2676525" cy="1943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8" name="ID_EF28C71C544545268098AAF459099B0A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8653780" y="4728210"/>
          <a:ext cx="2800350" cy="1476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7" name="ID_8E280EABC38841C7B65269D00DB53E5E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8716645" y="3473450"/>
          <a:ext cx="3905250" cy="2047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9" name="ID_2EF6C7822CCA41069A66F8826880B35A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8644890" y="6030595"/>
          <a:ext cx="3381375" cy="1333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0" name="ID_0DC6015D43F644A2A4271C1A49F5A594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8698865" y="7405370"/>
          <a:ext cx="2752725" cy="952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1" name="ID_AA33A8EF0BD24AECA44A0A4891310224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8618220" y="8575040"/>
          <a:ext cx="2819400" cy="952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2" name="ID_717CDC9DD3AD428190A525AE6C7CA89F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8653780" y="9597390"/>
          <a:ext cx="3276600" cy="1428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9" name="ID_154AA25D4F594E54BB7F971A65EE9406" descr="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5487035" y="732155"/>
          <a:ext cx="1388745" cy="1059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2" name="ID_517367EC48874DFA88397D45798EDA8E" descr="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5459730" y="1468120"/>
          <a:ext cx="1426210" cy="753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" name="ID_B603C047E6F64738B2A7745FBD4589DA" descr="2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5433060" y="2172970"/>
          <a:ext cx="1050290" cy="1261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4" name="ID_C3B6C14BAD254CAC9B34EA9534FE9859" descr="1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5450840" y="2949575"/>
          <a:ext cx="1035685" cy="955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5" name="ID_F86E8202FF8140199C5DBF72CEF2DCE1" descr="1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5513070" y="3752850"/>
          <a:ext cx="1798955" cy="1847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6" name="ID_45B10713B15C48C9A169FAAAFF678C1C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5513705" y="4448810"/>
          <a:ext cx="2819400" cy="1009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7" name="ID_56B62F9A821B457785E49C37C0DC23D1" descr="2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5495290" y="5108575"/>
          <a:ext cx="1470660" cy="86423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<sst xmlns="http://schemas.openxmlformats.org/spreadsheetml/2006/main" count="389" uniqueCount="133">
  <si>
    <t>人防、公安、环卫标识采购及安装清单</t>
  </si>
  <si>
    <t>工程名称：中吴大道南侧、南运河西侧（HX070212-01）地块开发项目设计、采购、施工工程总承包（EPC一体化）装饰工程</t>
  </si>
  <si>
    <t>序号</t>
  </si>
  <si>
    <t>工程名称</t>
  </si>
  <si>
    <t>备注</t>
  </si>
  <si>
    <t>人防标识系统</t>
  </si>
  <si>
    <t>公安标识系统</t>
  </si>
  <si>
    <t>环卫标识系统</t>
  </si>
  <si>
    <t>名称</t>
  </si>
  <si>
    <t>工艺材质</t>
  </si>
  <si>
    <t>计量规则</t>
  </si>
  <si>
    <t>示意图例（最终按深化）</t>
  </si>
  <si>
    <t>图纸图例</t>
  </si>
  <si>
    <t>规格</t>
  </si>
  <si>
    <t>单位</t>
  </si>
  <si>
    <t>数量</t>
  </si>
  <si>
    <t>人防工程示意图</t>
  </si>
  <si>
    <t>材质为厚度5mm+2mm的双层亚克力板，UV打印；安装方式：附着式安装，四角固定</t>
  </si>
  <si>
    <t>计量规则：按确认满足验收需求部位个数</t>
  </si>
  <si>
    <t>1300mm*800mm</t>
  </si>
  <si>
    <t>个</t>
  </si>
  <si>
    <t>人防工程维护管理制度</t>
  </si>
  <si>
    <t>600mm*800mm</t>
  </si>
  <si>
    <t>人防工程平时使用须知</t>
  </si>
  <si>
    <t>材质为厚度5mm+2mm的双层亚克力板，正面设置2mm厚透明亚克力插槽，插槽320*220，UV打印；安装方式：附着式安装，四角固定</t>
  </si>
  <si>
    <t>标识牌（小）</t>
  </si>
  <si>
    <t>材质为厚度不小于2mm铝板，面层采用工程级反光材料；安装方式：附着式安装，四角固定</t>
  </si>
  <si>
    <t>300mm*500mm</t>
  </si>
  <si>
    <t>标识牌（中）</t>
  </si>
  <si>
    <t>450mm*700mm</t>
  </si>
  <si>
    <t>标识牌（大）</t>
  </si>
  <si>
    <t>600mm*900mm</t>
  </si>
  <si>
    <t>指示（柱）</t>
  </si>
  <si>
    <t>材质为厚度不小于2mm铝板，双面贴工程级反光膜，每个立柱配2块；立柱DN65*3.75mm热镀锌钢管，高度综合考虑；含混凝土基础（不限于开挖回填、埋件、基础浇筑、余方外运等）</t>
  </si>
  <si>
    <t>950mm*400mm+立柱及基础</t>
  </si>
  <si>
    <t>人员掩蔽工程导引图（直通）</t>
  </si>
  <si>
    <t>800mm*540mm</t>
  </si>
  <si>
    <t>人员掩蔽工程导引图（不直通）</t>
  </si>
  <si>
    <t>主要出入口</t>
  </si>
  <si>
    <t>不小于5mm亚克力板，表面彩喷，背面丝印；安装方式：不锈钢膨胀螺丝10mm，镜面广告钉装饰，采用四孔固定安装</t>
  </si>
  <si>
    <t>500mm*170mm</t>
  </si>
  <si>
    <t>次要出入口</t>
  </si>
  <si>
    <t>机动车坡道出入口墙体标识</t>
  </si>
  <si>
    <t>仅在原基础上涂刷橙红色带含字体（防霉涂料）</t>
  </si>
  <si>
    <t>计量规则：按满足验收需求部位涂刷面积计算（箭头起始点延长米*宽度）</t>
  </si>
  <si>
    <t>H900mm</t>
  </si>
  <si>
    <t>平方米</t>
  </si>
  <si>
    <t>临空墙出入口墙体标识</t>
  </si>
  <si>
    <t>仅在原基础上涂刷橙红色带（防霉涂料）</t>
  </si>
  <si>
    <t>非机动车坡道侧墙标识</t>
  </si>
  <si>
    <t>应配建区墙体标识</t>
  </si>
  <si>
    <t>计量规则：按满足验收需求部位涂刷面积计算</t>
  </si>
  <si>
    <t>H200mm/H900mm</t>
  </si>
  <si>
    <t>应配建区柱体标识</t>
  </si>
  <si>
    <t>人防悬挂车位标识</t>
  </si>
  <si>
    <t>材质为不小于5mm厚亚克力板，UV打印，不锈钢吊链固定，正面设置2mm透明亚克力插槽，插槽尺寸330*70</t>
  </si>
  <si>
    <t>350mm*190mm</t>
  </si>
  <si>
    <t>通道墙体标识</t>
  </si>
  <si>
    <t>H200mm</t>
  </si>
  <si>
    <t>防毒通道</t>
  </si>
  <si>
    <t>不小于5mm亚克力板，表面彩喷；安装方式：不锈钢膨胀螺丝10mm，镜面广告钉装饰，采用四孔固定安装</t>
  </si>
  <si>
    <t>密闭通道</t>
  </si>
  <si>
    <t>简易洗消间</t>
  </si>
  <si>
    <t>战备物资库</t>
  </si>
  <si>
    <t>扩散室</t>
  </si>
  <si>
    <t>滤毒室</t>
  </si>
  <si>
    <t>进风机房</t>
  </si>
  <si>
    <t>排风机房</t>
  </si>
  <si>
    <t>战时进风机房</t>
  </si>
  <si>
    <t>无配图</t>
  </si>
  <si>
    <t>战时排风机房</t>
  </si>
  <si>
    <t>防化通信值班室</t>
  </si>
  <si>
    <t>配电间</t>
  </si>
  <si>
    <t>防化器材储藏室</t>
  </si>
  <si>
    <t>楼梯间</t>
  </si>
  <si>
    <t>电梯间</t>
  </si>
  <si>
    <t>补风机房</t>
  </si>
  <si>
    <t>平战转换器材室</t>
  </si>
  <si>
    <t>战时干厕</t>
  </si>
  <si>
    <t>人防工程严禁破坏</t>
  </si>
  <si>
    <t>不小于5mm厚亚克力板，表面彩喷；安装方式：不锈钢膨胀螺丝10mm，镜面广告钉装饰，采用四孔固定安装</t>
  </si>
  <si>
    <t>人防工程安全使用</t>
  </si>
  <si>
    <t>地面湿滑小心滑倒</t>
  </si>
  <si>
    <t>注意管线小心碰头</t>
  </si>
  <si>
    <t>内部空间严禁吸烟</t>
  </si>
  <si>
    <t>500mm*700mm</t>
  </si>
  <si>
    <t>干厕平战转换措施示意牌</t>
  </si>
  <si>
    <t>1200mm*800mm</t>
  </si>
  <si>
    <t>水箱平战转换措施示意牌</t>
  </si>
  <si>
    <t>通风三色牌</t>
  </si>
  <si>
    <t>700mm*280mm</t>
  </si>
  <si>
    <t>通风类管线标识</t>
  </si>
  <si>
    <t>彩喷；文字及箭形均为绿 色RGB(8, 119, 21),字体为黑体；</t>
  </si>
  <si>
    <t>满足规范及设计要求</t>
  </si>
  <si>
    <t>给水排水类管线标识</t>
  </si>
  <si>
    <t>彩喷；字母 + 水流箭头，绿色 RGB (8,119,21) 黑体；综合考虑；</t>
  </si>
  <si>
    <t>悬挂式电缆管线标识</t>
  </si>
  <si>
    <t>≥2mm 铝合金平板、烤漆；底色绿色 RGB (8,119,21)，白色黑体字；80mm×40mm；标牌内容符合要求；</t>
  </si>
  <si>
    <t>安装部位</t>
  </si>
  <si>
    <t>街（路）牌</t>
  </si>
  <si>
    <t>按规范</t>
  </si>
  <si>
    <t>按深化图</t>
  </si>
  <si>
    <t>按附件如意里门牌编号批复要求</t>
  </si>
  <si>
    <t>大门牌</t>
  </si>
  <si>
    <t>幢牌/楼牌</t>
  </si>
  <si>
    <t>900*500*2.0mm铝板型号3003，底膜贴二类微棱镜型结构反光膜，喷绘透明油墨，最外层贴附PMMA电刻保护膜。</t>
  </si>
  <si>
    <t>900*500*2.0mm</t>
  </si>
  <si>
    <t>单元牌</t>
  </si>
  <si>
    <t>350*180*1.0mm铝板型号3003贴二类微棱镜型结构反光膜，喷绘透明油墨，最外层贴附PMMA电刻保护膜</t>
  </si>
  <si>
    <t>350*180*1.0mm</t>
  </si>
  <si>
    <t>中门牌</t>
  </si>
  <si>
    <t>300*200*1.0mm铝板型号3003，底膜贴二类微棱镜型结构反光膜，喷绘透明油墨，最外层贴附PMMA电刻保护膜。</t>
  </si>
  <si>
    <t>300*200*1.0mm</t>
  </si>
  <si>
    <t>小门牌</t>
  </si>
  <si>
    <t>户号牌/室牌</t>
  </si>
  <si>
    <t>169*74*1.0mm铝板型号3003，底膜贴一类透镜埋入式玻璃珠型反光膜，喷绘透明油墨，最外层贴附PMMA电刻保护膜</t>
  </si>
  <si>
    <t>169*74*1.0mm</t>
  </si>
  <si>
    <t>楼层牌</t>
  </si>
  <si>
    <t>注：门牌按照《地名 标志》（GB17733-2008）国家标准制作，一律蓝底白字，字体以通行的黑体规范汉字为标准，二维码为黑白色。材料使用铝板贴反光膜，喷绘透明油墨，最外层贴附PMMA电刻保护膜。反光膜为新国标（GB/T18833-2012）中二类微棱镜型结构反光膜（室牌使用一类透镜埋入式玻璃珠型结构反光膜）。工程铭牌按照苏建质〔2012〕463号文件，材料使用钛金加UV工艺。</t>
  </si>
  <si>
    <t>安装方式</t>
  </si>
  <si>
    <t>垃圾分类导视牌</t>
  </si>
  <si>
    <t>以环卫要求为准</t>
  </si>
  <si>
    <t>计量规则：按确认满足验收需求部位块数</t>
  </si>
  <si>
    <t>以环卫要求为准；不限于直埋基础等；</t>
  </si>
  <si>
    <t>直埋</t>
  </si>
  <si>
    <t>块</t>
  </si>
  <si>
    <t>宣传栏</t>
  </si>
  <si>
    <t>贴面</t>
  </si>
  <si>
    <t>单元宣传栏</t>
  </si>
  <si>
    <t>光荣榜</t>
  </si>
  <si>
    <t>垃圾分类大标语</t>
  </si>
  <si>
    <t>小草牌</t>
  </si>
  <si>
    <t>插地宣传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</si>
</sst>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2"/>
      <name val="Arial"/>
      <charset val="0"/>
    </font>
    <font>
      <sz val="10"/>
      <name val="Arial"/>
      <charset val="0"/>
    </font>
    <font>
      <sz val="12"/>
      <name val="宋体"/>
      <charset val="134"/>
    </font>
    <font>
      <b/>
      <sz val="18"/>
      <color rgb="FF000000"/>
      <name val="宋体"/>
      <charset val="0"/>
    </font>
    <font>
      <sz val="10"/>
      <color rgb="FF000000"/>
      <name val="宋体"/>
      <charset val="0"/>
    </font>
    <font>
      <b/>
      <sz val="12"/>
      <color rgb="FF000000"/>
      <name val="宋体"/>
      <charset val="0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2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3">
      <alignment vertical="center"/>
    </xf>
    <xf numFmtId="0" fontId="21" fillId="0" borderId="3">
      <alignment vertical="center"/>
    </xf>
    <xf numFmtId="0" fontId="22" fillId="0" borderId="4">
      <alignment vertical="center"/>
    </xf>
    <xf numFmtId="0" fontId="22" fillId="0" borderId="0">
      <alignment vertical="center"/>
    </xf>
    <xf numFmtId="0" fontId="23" fillId="3" borderId="5">
      <alignment vertical="center"/>
    </xf>
    <xf numFmtId="0" fontId="24" fillId="4" borderId="6">
      <alignment vertical="center"/>
    </xf>
    <xf numFmtId="0" fontId="25" fillId="4" borderId="5">
      <alignment vertical="center"/>
    </xf>
    <xf numFmtId="0" fontId="26" fillId="5" borderId="7">
      <alignment vertical="center"/>
    </xf>
    <xf numFmtId="0" fontId="27" fillId="0" borderId="8">
      <alignment vertical="center"/>
    </xf>
    <xf numFmtId="0" fontId="28" fillId="0" borderId="9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7" Type="http://schemas.openxmlformats.org/officeDocument/2006/relationships/image" Target="media/image97.jpeg"/><Relationship Id="rId96" Type="http://schemas.openxmlformats.org/officeDocument/2006/relationships/image" Target="media/image96.png"/><Relationship Id="rId95" Type="http://schemas.openxmlformats.org/officeDocument/2006/relationships/image" Target="media/image95.jpeg"/><Relationship Id="rId94" Type="http://schemas.openxmlformats.org/officeDocument/2006/relationships/image" Target="media/image94.jpeg"/><Relationship Id="rId93" Type="http://schemas.openxmlformats.org/officeDocument/2006/relationships/image" Target="media/image93.jpeg"/><Relationship Id="rId92" Type="http://schemas.openxmlformats.org/officeDocument/2006/relationships/image" Target="media/image92.jpeg"/><Relationship Id="rId91" Type="http://schemas.openxmlformats.org/officeDocument/2006/relationships/image" Target="media/image91.png"/><Relationship Id="rId90" Type="http://schemas.openxmlformats.org/officeDocument/2006/relationships/image" Target="media/image90.png"/><Relationship Id="rId9" Type="http://schemas.openxmlformats.org/officeDocument/2006/relationships/image" Target="media/image9.png"/><Relationship Id="rId89" Type="http://schemas.openxmlformats.org/officeDocument/2006/relationships/image" Target="media/image89.png"/><Relationship Id="rId88" Type="http://schemas.openxmlformats.org/officeDocument/2006/relationships/image" Target="media/image88.png"/><Relationship Id="rId87" Type="http://schemas.openxmlformats.org/officeDocument/2006/relationships/image" Target="media/image87.png"/><Relationship Id="rId86" Type="http://schemas.openxmlformats.org/officeDocument/2006/relationships/image" Target="media/image86.png"/><Relationship Id="rId85" Type="http://schemas.openxmlformats.org/officeDocument/2006/relationships/image" Target="media/image85.png"/><Relationship Id="rId84" Type="http://schemas.openxmlformats.org/officeDocument/2006/relationships/image" Target="media/image84.png"/><Relationship Id="rId83" Type="http://schemas.openxmlformats.org/officeDocument/2006/relationships/image" Target="media/image83.png"/><Relationship Id="rId82" Type="http://schemas.openxmlformats.org/officeDocument/2006/relationships/image" Target="media/image82.png"/><Relationship Id="rId81" Type="http://schemas.openxmlformats.org/officeDocument/2006/relationships/image" Target="media/image81.png"/><Relationship Id="rId80" Type="http://schemas.openxmlformats.org/officeDocument/2006/relationships/image" Target="media/image80.png"/><Relationship Id="rId8" Type="http://schemas.openxmlformats.org/officeDocument/2006/relationships/image" Target="media/image8.png"/><Relationship Id="rId79" Type="http://schemas.openxmlformats.org/officeDocument/2006/relationships/image" Target="media/image79.png"/><Relationship Id="rId78" Type="http://schemas.openxmlformats.org/officeDocument/2006/relationships/image" Target="media/image78.png"/><Relationship Id="rId77" Type="http://schemas.openxmlformats.org/officeDocument/2006/relationships/image" Target="media/image77.png"/><Relationship Id="rId76" Type="http://schemas.openxmlformats.org/officeDocument/2006/relationships/image" Target="media/image76.png"/><Relationship Id="rId75" Type="http://schemas.openxmlformats.org/officeDocument/2006/relationships/image" Target="media/image75.png"/><Relationship Id="rId74" Type="http://schemas.openxmlformats.org/officeDocument/2006/relationships/image" Target="media/image74.png"/><Relationship Id="rId73" Type="http://schemas.openxmlformats.org/officeDocument/2006/relationships/image" Target="media/image73.png"/><Relationship Id="rId72" Type="http://schemas.openxmlformats.org/officeDocument/2006/relationships/image" Target="media/image72.png"/><Relationship Id="rId71" Type="http://schemas.openxmlformats.org/officeDocument/2006/relationships/image" Target="media/image71.png"/><Relationship Id="rId70" Type="http://schemas.openxmlformats.org/officeDocument/2006/relationships/image" Target="media/image70.png"/><Relationship Id="rId7" Type="http://schemas.openxmlformats.org/officeDocument/2006/relationships/image" Target="media/image7.png"/><Relationship Id="rId69" Type="http://schemas.openxmlformats.org/officeDocument/2006/relationships/image" Target="media/image69.png"/><Relationship Id="rId68" Type="http://schemas.openxmlformats.org/officeDocument/2006/relationships/image" Target="media/image68.png"/><Relationship Id="rId67" Type="http://schemas.openxmlformats.org/officeDocument/2006/relationships/image" Target="media/image67.png"/><Relationship Id="rId66" Type="http://schemas.openxmlformats.org/officeDocument/2006/relationships/image" Target="media/image66.png"/><Relationship Id="rId65" Type="http://schemas.openxmlformats.org/officeDocument/2006/relationships/image" Target="media/image65.png"/><Relationship Id="rId64" Type="http://schemas.openxmlformats.org/officeDocument/2006/relationships/image" Target="media/image64.png"/><Relationship Id="rId63" Type="http://schemas.openxmlformats.org/officeDocument/2006/relationships/image" Target="media/image63.png"/><Relationship Id="rId62" Type="http://schemas.openxmlformats.org/officeDocument/2006/relationships/image" Target="media/image62.png"/><Relationship Id="rId61" Type="http://schemas.openxmlformats.org/officeDocument/2006/relationships/image" Target="media/image61.png"/><Relationship Id="rId60" Type="http://schemas.openxmlformats.org/officeDocument/2006/relationships/image" Target="media/image60.png"/><Relationship Id="rId6" Type="http://schemas.openxmlformats.org/officeDocument/2006/relationships/image" Target="media/image6.png"/><Relationship Id="rId59" Type="http://schemas.openxmlformats.org/officeDocument/2006/relationships/image" Target="media/image59.png"/><Relationship Id="rId58" Type="http://schemas.openxmlformats.org/officeDocument/2006/relationships/image" Target="media/image58.png"/><Relationship Id="rId57" Type="http://schemas.openxmlformats.org/officeDocument/2006/relationships/image" Target="media/image57.png"/><Relationship Id="rId56" Type="http://schemas.openxmlformats.org/officeDocument/2006/relationships/image" Target="media/image56.png"/><Relationship Id="rId55" Type="http://schemas.openxmlformats.org/officeDocument/2006/relationships/image" Target="media/image55.png"/><Relationship Id="rId54" Type="http://schemas.openxmlformats.org/officeDocument/2006/relationships/image" Target="media/image54.png"/><Relationship Id="rId53" Type="http://schemas.openxmlformats.org/officeDocument/2006/relationships/image" Target="media/image53.png"/><Relationship Id="rId52" Type="http://schemas.openxmlformats.org/officeDocument/2006/relationships/image" Target="media/image52.png"/><Relationship Id="rId51" Type="http://schemas.openxmlformats.org/officeDocument/2006/relationships/image" Target="media/image51.png"/><Relationship Id="rId50" Type="http://schemas.openxmlformats.org/officeDocument/2006/relationships/image" Target="media/image50.png"/><Relationship Id="rId5" Type="http://schemas.openxmlformats.org/officeDocument/2006/relationships/image" Target="media/image5.png"/><Relationship Id="rId49" Type="http://schemas.openxmlformats.org/officeDocument/2006/relationships/image" Target="media/image49.png"/><Relationship Id="rId48" Type="http://schemas.openxmlformats.org/officeDocument/2006/relationships/image" Target="media/image48.png"/><Relationship Id="rId47" Type="http://schemas.openxmlformats.org/officeDocument/2006/relationships/image" Target="media/image47.png"/><Relationship Id="rId46" Type="http://schemas.openxmlformats.org/officeDocument/2006/relationships/image" Target="media/image46.png"/><Relationship Id="rId45" Type="http://schemas.openxmlformats.org/officeDocument/2006/relationships/image" Target="media/image45.png"/><Relationship Id="rId44" Type="http://schemas.openxmlformats.org/officeDocument/2006/relationships/image" Target="media/image44.png"/><Relationship Id="rId43" Type="http://schemas.openxmlformats.org/officeDocument/2006/relationships/image" Target="media/image43.png"/><Relationship Id="rId42" Type="http://schemas.openxmlformats.org/officeDocument/2006/relationships/image" Target="media/image42.png"/><Relationship Id="rId41" Type="http://schemas.openxmlformats.org/officeDocument/2006/relationships/image" Target="media/image41.png"/><Relationship Id="rId40" Type="http://schemas.openxmlformats.org/officeDocument/2006/relationships/image" Target="media/image40.png"/><Relationship Id="rId4" Type="http://schemas.openxmlformats.org/officeDocument/2006/relationships/image" Target="media/image4.pn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www.wps.cn/officeDocument/2020/cellImage" Target="cellimag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22.xml"/><Relationship Id="rId25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20.xml"/><Relationship Id="rId23" Type="http://schemas.openxmlformats.org/officeDocument/2006/relationships/externalLink" Target="externalLinks/externalLink19.xml"/><Relationship Id="rId22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7.xml"/><Relationship Id="rId20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5.xml"/><Relationship Id="rId18" Type="http://schemas.openxmlformats.org/officeDocument/2006/relationships/externalLink" Target="externalLinks/externalLink14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9992;&#25143;&#30446;&#24405;\&#25105;&#30340;&#25991;&#26723;\WeChat%20Files\yuetao9178\Files\&#24037;&#31243;&#37327;&#35745;&#31639;&#2007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Users\Bruce\Desktop\&#23450;&#39069;&#20998;&#26512;&#34920;(&#30452;&#34920;)%20&#31354;&#27668;&#24320;&#2085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work\&#35299;&#25918;&#21335;&#24191;&#22330;\&#24635;&#21253;&#21644;&#20998;&#21253;&#21512;&#21516;\&#24149;&#22681;&#26045;&#24037;&#21512;&#21516;(&#21150;&#20844;&#27004;)\&#32654;&#29305;&#25237;&#26631;&#25991;&#20214;(&#21150;&#20844;&#27004;)\&#21830;&#21153;&#20998;&#20876;\EXCEL&#34920;5-3&#24037;&#26009;&#26426;&#20998;&#26512;&#34920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storage\Users\currentUser\Desktop\&#20154;&#38450;\\storage\Users\currentUser\Documents\&#26187;&#38517;\&#26631;&#35782;&#26631;&#29260;\&#25307;&#26631;&#26102;&#38388;&#65306;&#26631;&#35782;&#26631;&#29260;&#37319;&#36141;&#25991;&#20214;&#36164;&#26009;\&#21512;&#21516;\\\web-gzdc\&#25104;&#26412;&#37096;&#25991;&#20214;\DOCUME~1\yaoj\LOCALS~1\Temp\107&#24037;&#20316;&#65293;home\&#22478;&#33457;\&#33829;&#38144;&#36153;&#29992;&#21512;&#21516;&#65293;&#20184;&#27454;&#65288;&#22478;&#33457;&#65289;01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6494;&#19979;&#30427;&#19968;&#36130;&#21153;&#36164;&#26009;\2007&#24180;\&#19975;&#31185;&#25112;&#30053;&#24615;&#21512;&#20316;&#35745;&#30011;\&#28145;&#22323;\&#28145;&#22323;&#31532;&#20116;&#22253;\2007&#24180;12&#26376;28&#26085;\&#19975;&#31185;\&#20869;&#37096;\&#31532;5&#22290;&#25104;&#26412;&#26680;&#31639;&#34920;2007-12-2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0313;&#27589;&#28304;\&#24037;&#31243;&#37327;&#35745;&#31639;&#24335;\&#24037;&#31243;&#37327;&#35745;&#31639;(&#27169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Z:\&#26494;&#19979;&#30427;&#19968;&#36130;&#21153;&#36164;&#26009;\2007&#24180;\&#19975;&#31185;&#25112;&#30053;&#24615;&#21512;&#20316;&#35745;&#30011;\&#28145;&#22323;\&#28145;&#22323;&#31532;&#20116;&#22253;\2007&#24180;12&#26376;28&#26085;\&#19975;&#31185;\&#31532;5&#22290;&#39044;&#31639;&#31995;&#32479;2007-12-2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4037;&#31243;&#36896;&#20215;&#19987;&#29992;\1EXCEL&#35745;&#31639;&#24037;&#31243;&#37327;&#38598;&#38182;\&#24037;&#31243;&#37327;&#35745;&#31639;&#27169;&#26495;&#36739;&#22909;&#30340;\&#23433;&#35013;&#24037;&#31243;&#24037;&#31243;&#37327;&#35745;&#31639;&#36739;&#22909;&#21487;&#20197;&#27719;&#2463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6631;&#24213;\&#20016;&#30000;\&#22303;&#24314;&#24037;&#31243;&#37327;&#35745;&#31639;&#24335;&#21464;&#21387;&#22120;&#2515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work\&#23425;&#27874;&#19975;&#36798;\&#19975;&#36798;&#19977;&#21306;&#22303;&#24314;&#35745;&#31639;&#20070;\&#19996;&#21306;&#22303;&#24314;&#35745;&#31639;&#20070;\Documents%20and%20Settings\vip\&#26700;&#38754;\&#19975;&#31185;\&#21335;&#26124;&#19975;&#31185;\&#30732;&#20307;&#24037;&#31243;&#35745;&#31639;&#34920;(03.04.14&#20462;&#27491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9992;&#25143;&#30446;&#24405;\&#25105;&#30340;&#25991;&#26723;\WeChat%20Files\yuetao9178\Files\&#24037;&#31243;&#37327;&#35745;&#31639;&#20070;\&#25151;&#31649;&#23616;&#35013;&#39280;&#24037;&#31243;&#37327;&#35745;&#31639;&#2007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6494;&#19979;&#30427;&#19968;&#36130;&#21153;&#36164;&#26009;\2007&#24180;\&#19975;&#31185;&#25112;&#30053;&#24615;&#21512;&#20316;&#35745;&#30011;\&#28145;&#22323;\&#28145;&#22323;&#31532;&#20116;&#22253;\2007&#24180;12&#26376;28&#26085;\&#19975;&#31185;\&#31532;5&#22290;&#39044;&#31639;&#31995;&#32479;2007-12-2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Users\bgf\Desktop\&#24037;&#31243;&#39033;&#30446;&#25104;&#26412;&#27979;&#31639;&#34920;_&#39033;&#30446;&#21517;&#31216;_20140918&#20462;&#35746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Y:\Users\zhangt3\Desktop\&#27169;&#25311;&#28165;&#21333;&#35752;&#35770;&#20248;&#21270;2015.9.6\&#24037;&#31243;&#37327;&#28165;&#21333;&#25253;&#20215;&#34920;(&#23553;&#3875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\\Users\YINLEI~1.XIN\AppData\Local\Temp\file:\E:\Program%20Files\Tencent\QQ\Users\23212591\FileRecv\&#23452;&#26124;&#19975;&#36798;&#24191;&#22330;&#22303;&#24314;&#24037;&#31243;&#37327;&#28165;&#21333;&#65288;1-12#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6631;&#20934;&#21270;&#20225;&#19994;&#23450;&#39069;\2016.11.28&#29256;&#26412;&#25171;&#21360;\&#31532;&#20108;&#31456;%20%20&#26729;&#22522;&#24037;&#31243;&#65288;&#31649;&#26729;&#37096;&#20998;&#6528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1556;&#27743;&#39033;&#30446;&#24037;&#31243;\&#20998;&#21253;&#24037;&#31243;\&#23460;&#22806;&#30005;&#32518;&#27807;\&#28165;&#21333;&#35780;&#23457;\01&#33487;&#24030;&#28286;&#19978;&#39118;&#21326;&#19968;&#26399;&#23460;&#22806;&#30005;&#32518;&#27807;&#24037;&#31243;&#37327;&#28165;&#21333;1.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Y:\Program%20Files\Tencent\QQ\Users\23212591\FileRecv\&#23452;&#26124;&#19975;&#36798;&#24191;&#22330;&#22303;&#24314;&#24037;&#31243;&#37327;&#28165;&#21333;&#65288;1-12#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\\http:\www.a-housing.com\&#24037;&#31243;&#36164;&#26009;\&#19975;&#31185;\&#22478;&#33457;&#20843;&#26399;&#32467;&#31639;\&#38468;&#20214;3-1%20&#25237;&#26631;&#25253;&#20215;&#28165;&#21333;&#65288;&#21512;&#21516;&#20215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&#24037;&#20316;\4&#12289;&#25968;&#25454;&#24211;\&#20225;&#19994;&#23450;&#39069;&#26368;&#32456;&#29256;\20161220&#19987;&#19994;&#20998;&#21253;&#20225;&#19994;&#23450;&#39069;\&#31532;&#20108;&#31456;%20%20%20%20%20&#26729;&#22522;&#24037;&#31243;\&#31532;&#20108;&#31456;%20%20&#26729;&#22522;&#24037;&#31243;&#65288;&#31649;&#26729;&#37096;&#20998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storage\Users\currentUser\Desktop\&#20154;&#38450;\\\storage\Users\currentUser\Documents\&#26187;&#38517;\&#26631;&#35782;&#26631;&#29260;\&#25307;&#26631;&#26102;&#38388;&#65306;&#26631;&#35782;&#26631;&#29260;&#37319;&#36141;&#25991;&#20214;&#36164;&#26009;\&#21512;&#21516;\D:\Documents\WeChat%20Files\zhouyanfang_2000\FileStorage\File\2019-05\&#31934;&#35013;&#20462;&#24847;&#35265;&#25910;&#38598;\&#38468;&#20214;&#19977;%20%20%20&#12304;%2018-8-17%20&#28165;&#21333;&#12305;&#21477;&#23481;&#24344;&#38451;&#23665;&#21375;&#26223;&#35266;&#24037;&#31243;&#25307;&#2663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式"/>
      <sheetName val="钢架含量测算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2TempSheet"/>
      <sheetName val="费用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5201.2004"/>
      <sheetName val="4301.2004ch"/>
      <sheetName val="城花营销费用"/>
      <sheetName val="预算执行情况 (2)"/>
      <sheetName val="大表2004"/>
      <sheetName val="预算执行情况"/>
      <sheetName val="城花费用明细新"/>
      <sheetName val="城花营销费用预算"/>
      <sheetName val="大表"/>
      <sheetName val="11-12"/>
      <sheetName val="4301"/>
      <sheetName val="比较"/>
      <sheetName val="建筑面积 "/>
      <sheetName val="Parameters"/>
      <sheetName val="内围地梁钢筋说明"/>
      <sheetName val="汇总表"/>
      <sheetName val="工程量计算书"/>
      <sheetName val="XLR_NoRangeSheet"/>
      <sheetName val="目录"/>
      <sheetName val="Note 1 - Recon Profit"/>
      <sheetName val="Cash Flow Statement"/>
      <sheetName val="组团面积"/>
      <sheetName val="套数"/>
      <sheetName val="总指标"/>
      <sheetName val="基础资料（B）"/>
      <sheetName val="单方成本测算(帐面)"/>
      <sheetName val="成本结转表(IFRS)"/>
      <sheetName val="2004年"/>
      <sheetName val="2006年"/>
      <sheetName val="2005年"/>
      <sheetName val="资本化利息分配表"/>
      <sheetName val="面积指标"/>
      <sheetName val="Aging Datasheet"/>
      <sheetName val="参数表"/>
      <sheetName val="CFS"/>
      <sheetName val="敏感参数"/>
      <sheetName val="写字楼B"/>
      <sheetName val="#REF!"/>
      <sheetName val="21"/>
      <sheetName val="墙面工程"/>
      <sheetName val="名称"/>
      <sheetName val="规划指标"/>
      <sheetName val="计算表"/>
      <sheetName val="土建工程综合单价表"/>
      <sheetName val="综合单价汇总表"/>
      <sheetName val="财务费用"/>
      <sheetName val="收入与成本"/>
      <sheetName val="销售比率"/>
      <sheetName val="枣园--建安-间接"/>
      <sheetName val="土建工程综合单价组价明细表"/>
      <sheetName val="全期规划指标 "/>
      <sheetName val="承台(砖模) 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"/>
      <sheetName val="预算总表"/>
      <sheetName val="预算明细"/>
      <sheetName val="松下成品柜"/>
      <sheetName val="整体厨房"/>
      <sheetName val="预算制作明细"/>
      <sheetName val="辅材组成"/>
      <sheetName val="人工组成"/>
      <sheetName val="辅材统计"/>
      <sheetName val="主材统计"/>
      <sheetName val="成本分析表"/>
      <sheetName val="管理费用"/>
      <sheetName val="墙面工程"/>
      <sheetName val="工程量计算书"/>
      <sheetName val="5201.2004"/>
      <sheetName val="梁"/>
      <sheetName val="土建组价明细"/>
      <sheetName val="汇总表"/>
      <sheetName val="内围地梁钢筋说明"/>
      <sheetName val="建面及桩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承台(砖模) "/>
      <sheetName val="柱"/>
      <sheetName val="甲供料表"/>
      <sheetName val="人工挖孔桩"/>
      <sheetName val="承台(木模)"/>
      <sheetName val="基础梁"/>
      <sheetName val="梁"/>
      <sheetName val="计算试"/>
      <sheetName val="砖墙"/>
      <sheetName val="门窗表"/>
      <sheetName val="基础项目"/>
      <sheetName val="电气设置"/>
      <sheetName val="电气计算"/>
      <sheetName val="内围地梁钢筋说明"/>
      <sheetName val="土建直接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墙面工程"/>
      <sheetName val="预算总表"/>
      <sheetName val="预算明细"/>
      <sheetName val="预算制作"/>
      <sheetName val="项目分类"/>
      <sheetName val="地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5201.2004"/>
      <sheetName val="基础项目"/>
      <sheetName val="承台(砖模) "/>
      <sheetName val="柱"/>
      <sheetName val="B4零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封面"/>
      <sheetName val="工程计算项目列表"/>
      <sheetName val="工程量计算表"/>
      <sheetName val="工程量汇总表"/>
      <sheetName val="作法及图集选用表"/>
      <sheetName val="使用说明"/>
      <sheetName val="常用辅助资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建筑面积 "/>
      <sheetName val="细部结构"/>
      <sheetName val="条型基础"/>
      <sheetName val="基础"/>
      <sheetName val="柱"/>
      <sheetName val="梁"/>
      <sheetName val="平楼板表(进度)"/>
      <sheetName val="钢筋"/>
      <sheetName val="Sheet3"/>
      <sheetName val="承台(砖模) "/>
      <sheetName val="工程量计算书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门窗表"/>
      <sheetName val="1层砌体"/>
      <sheetName val="汇总"/>
      <sheetName val="1层边"/>
      <sheetName val="1层中"/>
      <sheetName val="2层边"/>
      <sheetName val="2层中"/>
      <sheetName val="3层边"/>
      <sheetName val="3层中"/>
      <sheetName val="4层边"/>
      <sheetName val="4层中"/>
      <sheetName val="夹层边"/>
      <sheetName val="夹层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墙面工程"/>
      <sheetName val="预算总表"/>
      <sheetName val="预算明细"/>
      <sheetName val="预算制作"/>
      <sheetName val="项目分类"/>
      <sheetName val="地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XLR_NoRangeSheet"/>
      <sheetName val="工程量计算书"/>
      <sheetName val="基础项目"/>
      <sheetName val="5201.2004"/>
      <sheetName val="B4零星"/>
      <sheetName val="承台(砖模) 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AUJWEJ"/>
      <sheetName val="说明"/>
      <sheetName val="报表目录"/>
      <sheetName val="测算审定表"/>
      <sheetName val="测算汇总对比表"/>
      <sheetName val="测算对比表"/>
      <sheetName val="测算汇总表"/>
      <sheetName val="人工费测算模板2"/>
      <sheetName val="人工费测算模板1"/>
      <sheetName val="主控材料表"/>
      <sheetName val="主控材料询价表"/>
      <sheetName val="工程暂定价材料统计表"/>
      <sheetName val="间接费用测算表"/>
      <sheetName val="工程报价偏离表"/>
      <sheetName val="工程预算增补"/>
      <sheetName val="2014年人工指导价"/>
      <sheetName val="项目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土建工程综合单价表"/>
      <sheetName val="土建工程综合单价组价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硬景"/>
      <sheetName val="封面"/>
      <sheetName val="目录"/>
      <sheetName val="1、投标函"/>
      <sheetName val="2、报价总说明"/>
      <sheetName val="3、报价汇总表"/>
      <sheetName val="4、费率报价表"/>
      <sheetName val="D组团安装"/>
      <sheetName val="C组团安装"/>
      <sheetName val="5、工程量清单"/>
      <sheetName val="6、零星工程清单"/>
      <sheetName val="7、主材单价表"/>
      <sheetName val="工程量计算稿"/>
      <sheetName val="土建工程综合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指标及含量分配"/>
      <sheetName val="填报指引"/>
      <sheetName val="清单总目录"/>
      <sheetName val="投标总价表"/>
      <sheetName val="1.1#清单"/>
      <sheetName val="1.2#清单"/>
      <sheetName val="1.3#清单"/>
      <sheetName val="2∽12#土建工程量清单计价汇总表"/>
      <sheetName val="大商业部分清单"/>
      <sheetName val="大商业中酒店、商铺"/>
      <sheetName val="住宅楼部分"/>
      <sheetName val="土建工程综合单价表"/>
      <sheetName val="土建工程综合单价组价明细表"/>
      <sheetName val="施工参考单价报价表"/>
      <sheetName val="其它工作项目报价清单"/>
      <sheetName val="甲指乙供材料报价表"/>
      <sheetName val="管桩主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城花八期报价汇总表"/>
      <sheetName val="A区土建±0.00以下土建工程"/>
      <sheetName val="A区土建±0.00以上建工程"/>
      <sheetName val="B区土建工程"/>
      <sheetName val="电气"/>
      <sheetName val="给排水"/>
      <sheetName val="A区土建±0.00以下清单调整报价表"/>
      <sheetName val="A区土建±0.00以上清单调整报价表"/>
      <sheetName val="B区土建清单调整报价表"/>
      <sheetName val="电气清单调整报价表"/>
      <sheetName val="给排水清单调整报价表"/>
      <sheetName val="甲指乙供材料报价表"/>
      <sheetName val="施工参考单价报价表"/>
      <sheetName val="其它工作项目报价清单"/>
      <sheetName val="包干费用报价表"/>
      <sheetName val="材料耗用量表"/>
      <sheetName val="甲方、三方分包工程"/>
      <sheetName val="甲方、三方材料"/>
      <sheetName val="土建工程综合单价表"/>
      <sheetName val="土建工程综合单价组价明细表"/>
      <sheetName val="墙面工程"/>
      <sheetName val="模板"/>
      <sheetName val="综合单价表"/>
      <sheetName val="1层大厅"/>
      <sheetName val="1层走道"/>
      <sheetName val="商业服务土建 "/>
      <sheetName val="sheet2"/>
      <sheetName val="5201.2004"/>
      <sheetName val="附件2-土建主材单价表（必填）"/>
      <sheetName val="附件1-主材单价表（必填）"/>
      <sheetName val="名称"/>
      <sheetName val="下拉字段"/>
      <sheetName val="資料庫"/>
      <sheetName val="附件1-主材单价表"/>
      <sheetName val="管桩主材表"/>
      <sheetName val="内围地梁钢筋说明"/>
      <sheetName val="综合单价汇总表"/>
      <sheetName val="下拉菜单"/>
      <sheetName val="售楼部幕墙清单"/>
      <sheetName val="合格证 (2)"/>
      <sheetName val="单位库"/>
      <sheetName val="1#梁侧面积"/>
      <sheetName val="计算式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章节封面"/>
      <sheetName val="编制说明"/>
      <sheetName val="管桩工程"/>
      <sheetName val="管桩主材表"/>
      <sheetName val="08硬质铺装石材单价表"/>
      <sheetName val="07主材单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01封面"/>
      <sheetName val="02目录"/>
      <sheetName val="03报价总说明"/>
      <sheetName val="04报价汇总表"/>
      <sheetName val="05费率报价表 "/>
      <sheetName val="06硬景工程量清单报价表1"/>
      <sheetName val="07硬景工程主材单价表"/>
      <sheetName val="08软景工程量清单报价表"/>
      <sheetName val="09安装工程量清单报价表 "/>
      <sheetName val="10安装工程主材单价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view="pageBreakPreview" zoomScaleNormal="100" workbookViewId="0">
      <pane ySplit="3" topLeftCell="A4" activePane="bottomLeft" state="frozen"/>
      <selection/>
      <selection pane="bottomLeft" activeCell="F5" sqref="F5"/>
    </sheetView>
  </sheetViews>
  <sheetFormatPr defaultColWidth="9.13888888888889" defaultRowHeight="15.6" outlineLevelRow="5" outlineLevelCol="2"/>
  <cols>
    <col min="1" max="1" width="10.9722222222222" style="25" customWidth="1"/>
    <col min="2" max="2" width="47.037037037037" style="25" customWidth="1"/>
    <col min="3" max="3" width="18.3148148148148" style="25" customWidth="1"/>
    <col min="4" max="4" width="9.13888888888889" style="25"/>
    <col min="5" max="5" width="12.787037037037" style="25" customWidth="1"/>
    <col min="6" max="7" width="13.6296296296296" style="25"/>
    <col min="8" max="16352" width="9.13888888888889" style="25"/>
    <col min="16353" max="16384" width="9.13888888888889" style="26"/>
  </cols>
  <sheetData>
    <row r="1" ht="32" customHeight="1" spans="1:3">
      <c r="A1" s="27" t="s">
        <v>0</v>
      </c>
      <c r="B1" s="27"/>
      <c r="C1" s="27"/>
    </row>
    <row r="2" ht="36" customHeight="1" spans="1:3">
      <c r="A2" s="28" t="s">
        <v>1</v>
      </c>
      <c r="B2" s="28"/>
      <c r="C2" s="28"/>
    </row>
    <row r="3" ht="44" customHeight="1" spans="1:3">
      <c r="A3" s="29" t="s">
        <v>2</v>
      </c>
      <c r="B3" s="29" t="s">
        <v>3</v>
      </c>
      <c r="C3" s="29" t="s">
        <v>4</v>
      </c>
    </row>
    <row r="4" s="24" customFormat="1" ht="48" customHeight="1" spans="1:3">
      <c r="A4" s="30">
        <v>1</v>
      </c>
      <c r="B4" s="31" t="s">
        <v>5</v>
      </c>
      <c r="C4" s="31"/>
    </row>
    <row r="5" s="24" customFormat="1" ht="57" customHeight="1" spans="1:3">
      <c r="A5" s="30">
        <v>2</v>
      </c>
      <c r="B5" s="31" t="s">
        <v>6</v>
      </c>
      <c r="C5" s="31"/>
    </row>
    <row r="6" s="24" customFormat="1" ht="57" customHeight="1" spans="1:3">
      <c r="A6" s="30">
        <v>3</v>
      </c>
      <c r="B6" s="31" t="s">
        <v>7</v>
      </c>
      <c r="C6" s="31"/>
    </row>
  </sheetData>
  <mergeCells count="2">
    <mergeCell ref="A1:C1"/>
    <mergeCell ref="A2:C2"/>
  </mergeCells>
  <pageMargins left="1.02361111111111" right="0.432638888888889" top="0.707638888888889" bottom="0.275" header="0.196527777777778" footer="0.0388888888888889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view="pageBreakPreview" zoomScale="85" zoomScaleNormal="100" workbookViewId="0">
      <pane ySplit="3" topLeftCell="A38" activePane="bottomLeft" state="frozen"/>
      <selection/>
      <selection pane="bottomLeft" activeCell="I49" sqref="I49"/>
    </sheetView>
  </sheetViews>
  <sheetFormatPr defaultColWidth="9" defaultRowHeight="12"/>
  <cols>
    <col min="1" max="1" width="5.12962962962963" style="1" customWidth="1"/>
    <col min="2" max="2" width="19.8611111111111" style="2" customWidth="1"/>
    <col min="3" max="3" width="33.3518518518519" style="2" customWidth="1"/>
    <col min="4" max="4" width="19.8611111111111" style="2" customWidth="1"/>
    <col min="5" max="5" width="12.3796296296296" style="1" customWidth="1"/>
    <col min="6" max="6" width="11.6481481481481" style="1" customWidth="1"/>
    <col min="7" max="7" width="17.6296296296296" style="2" customWidth="1"/>
    <col min="8" max="8" width="7.82407407407407" style="1" customWidth="1"/>
    <col min="9" max="9" width="10.3333333333333" style="3" customWidth="1"/>
    <col min="10" max="10" width="9.87962962962963" style="2" customWidth="1"/>
    <col min="11" max="11" width="6.77777777777778" style="2" customWidth="1"/>
    <col min="12" max="16384" width="9" style="2"/>
  </cols>
  <sheetData>
    <row r="1" ht="17.4" spans="1:10">
      <c r="A1" s="4" t="str">
        <f>汇总表!B4&amp;"采购及安装清单"</f>
        <v>人防标识系统采购及安装清单</v>
      </c>
      <c r="B1" s="5"/>
      <c r="C1" s="5"/>
      <c r="D1" s="5"/>
      <c r="E1" s="4"/>
      <c r="F1" s="4"/>
      <c r="G1" s="5"/>
      <c r="H1" s="4"/>
      <c r="I1" s="6"/>
      <c r="J1" s="4"/>
    </row>
    <row r="2" ht="19" customHeight="1" spans="1:10">
      <c r="A2" s="7" t="s">
        <v>1</v>
      </c>
      <c r="B2" s="7"/>
      <c r="C2" s="7"/>
      <c r="D2" s="7"/>
      <c r="E2" s="8"/>
      <c r="F2" s="8"/>
      <c r="G2" s="7"/>
      <c r="H2" s="7"/>
      <c r="I2" s="22"/>
      <c r="J2" s="7"/>
    </row>
    <row r="3" ht="36" spans="1:10">
      <c r="A3" s="10" t="s">
        <v>2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1" t="s">
        <v>15</v>
      </c>
      <c r="J3" s="10" t="s">
        <v>4</v>
      </c>
    </row>
    <row r="4" ht="47.75" spans="1:10">
      <c r="A4" s="12">
        <v>1</v>
      </c>
      <c r="B4" s="13" t="s">
        <v>16</v>
      </c>
      <c r="C4" s="14" t="s">
        <v>17</v>
      </c>
      <c r="D4" s="14" t="s">
        <v>18</v>
      </c>
      <c r="E4" s="14" t="str">
        <f>_xlfn.DISPIMG("ID_54B2D943A7394F509714E91E19B5EAAF",1)</f>
        <v>=DISPIMG("ID_54B2D943A7394F509714E91E19B5EAAF",1)</v>
      </c>
      <c r="F4" s="14" t="str">
        <f>_xlfn.DISPIMG("ID_9052079E84AC49A9900BA54DC843130B",1)</f>
        <v>=DISPIMG("ID_9052079E84AC49A9900BA54DC843130B",1)</v>
      </c>
      <c r="G4" s="14" t="s">
        <v>19</v>
      </c>
      <c r="H4" s="16" t="s">
        <v>20</v>
      </c>
      <c r="I4" s="17">
        <v>4</v>
      </c>
      <c r="J4" s="18"/>
    </row>
    <row r="5" ht="47.75" spans="1:10">
      <c r="A5" s="12">
        <f t="shared" ref="A5:A39" si="0">+A4+1</f>
        <v>2</v>
      </c>
      <c r="B5" s="13" t="s">
        <v>21</v>
      </c>
      <c r="C5" s="14" t="s">
        <v>17</v>
      </c>
      <c r="D5" s="14" t="s">
        <v>18</v>
      </c>
      <c r="E5" s="14" t="str">
        <f>_xlfn.DISPIMG("ID_194B419DCCDE41668453088F77A94FBD",1)</f>
        <v>=DISPIMG("ID_194B419DCCDE41668453088F77A94FBD",1)</v>
      </c>
      <c r="F5" s="14" t="str">
        <f>_xlfn.DISPIMG("ID_445C9C906EF64A3B905EFF6BBFADFC4B",1)</f>
        <v>=DISPIMG("ID_445C9C906EF64A3B905EFF6BBFADFC4B",1)</v>
      </c>
      <c r="G5" s="14" t="s">
        <v>22</v>
      </c>
      <c r="H5" s="16" t="s">
        <v>20</v>
      </c>
      <c r="I5" s="17">
        <v>4</v>
      </c>
      <c r="J5" s="18"/>
    </row>
    <row r="6" ht="48" spans="1:10">
      <c r="A6" s="12">
        <f t="shared" si="0"/>
        <v>3</v>
      </c>
      <c r="B6" s="13" t="s">
        <v>23</v>
      </c>
      <c r="C6" s="14" t="s">
        <v>24</v>
      </c>
      <c r="D6" s="14" t="s">
        <v>18</v>
      </c>
      <c r="E6" s="14" t="str">
        <f>_xlfn.DISPIMG("ID_EDC3F085FC7346258F90EF96EA78DFAD",1)</f>
        <v>=DISPIMG("ID_EDC3F085FC7346258F90EF96EA78DFAD",1)</v>
      </c>
      <c r="F6" s="14" t="str">
        <f>_xlfn.DISPIMG("ID_AC31F23648A645FEA9E4CE166054936D",1)</f>
        <v>=DISPIMG("ID_AC31F23648A645FEA9E4CE166054936D",1)</v>
      </c>
      <c r="G6" s="19" t="s">
        <v>22</v>
      </c>
      <c r="H6" s="16" t="s">
        <v>20</v>
      </c>
      <c r="I6" s="17">
        <v>4</v>
      </c>
      <c r="J6" s="18"/>
    </row>
    <row r="7" ht="47.75" spans="1:10">
      <c r="A7" s="12">
        <f t="shared" si="0"/>
        <v>4</v>
      </c>
      <c r="B7" s="13" t="s">
        <v>25</v>
      </c>
      <c r="C7" s="14" t="s">
        <v>26</v>
      </c>
      <c r="D7" s="14" t="s">
        <v>18</v>
      </c>
      <c r="E7" s="14" t="str">
        <f t="shared" ref="E7:E9" si="1">_xlfn.DISPIMG("ID_3FF01BC6F74A45199B17C718FFC34EBC",1)</f>
        <v>=DISPIMG("ID_3FF01BC6F74A45199B17C718FFC34EBC",1)</v>
      </c>
      <c r="F7" s="14" t="str">
        <f>_xlfn.DISPIMG("ID_0E3A550CAC804DAC98D0151862BC82F7",1)</f>
        <v>=DISPIMG("ID_0E3A550CAC804DAC98D0151862BC82F7",1)</v>
      </c>
      <c r="G7" s="14" t="s">
        <v>27</v>
      </c>
      <c r="H7" s="16" t="s">
        <v>20</v>
      </c>
      <c r="I7" s="17">
        <v>4</v>
      </c>
      <c r="J7" s="18"/>
    </row>
    <row r="8" ht="47.75" spans="1:10">
      <c r="A8" s="12">
        <f t="shared" si="0"/>
        <v>5</v>
      </c>
      <c r="B8" s="13" t="s">
        <v>28</v>
      </c>
      <c r="C8" s="14" t="s">
        <v>26</v>
      </c>
      <c r="D8" s="14" t="s">
        <v>18</v>
      </c>
      <c r="E8" s="14" t="str">
        <f t="shared" si="1"/>
        <v>=DISPIMG("ID_3FF01BC6F74A45199B17C718FFC34EBC",1)</v>
      </c>
      <c r="F8" s="14"/>
      <c r="G8" s="14" t="s">
        <v>29</v>
      </c>
      <c r="H8" s="16" t="s">
        <v>20</v>
      </c>
      <c r="I8" s="17">
        <v>4</v>
      </c>
      <c r="J8" s="18"/>
    </row>
    <row r="9" ht="53.5" spans="1:10">
      <c r="A9" s="12">
        <f t="shared" si="0"/>
        <v>6</v>
      </c>
      <c r="B9" s="13" t="s">
        <v>30</v>
      </c>
      <c r="C9" s="14" t="s">
        <v>26</v>
      </c>
      <c r="D9" s="14" t="s">
        <v>18</v>
      </c>
      <c r="E9" s="14" t="str">
        <f t="shared" si="1"/>
        <v>=DISPIMG("ID_3FF01BC6F74A45199B17C718FFC34EBC",1)</v>
      </c>
      <c r="F9" s="14" t="str">
        <f>_xlfn.DISPIMG("ID_BB2955FEE353478C88CF6C6E2E5DDCF5",1)</f>
        <v>=DISPIMG("ID_BB2955FEE353478C88CF6C6E2E5DDCF5",1)</v>
      </c>
      <c r="G9" s="14" t="s">
        <v>31</v>
      </c>
      <c r="H9" s="16" t="s">
        <v>20</v>
      </c>
      <c r="I9" s="17">
        <v>4</v>
      </c>
      <c r="J9" s="18"/>
    </row>
    <row r="10" ht="64" customHeight="1" spans="1:10">
      <c r="A10" s="12">
        <f t="shared" si="0"/>
        <v>7</v>
      </c>
      <c r="B10" s="13" t="s">
        <v>32</v>
      </c>
      <c r="C10" s="14" t="s">
        <v>33</v>
      </c>
      <c r="D10" s="14" t="s">
        <v>18</v>
      </c>
      <c r="E10" s="14" t="str">
        <f>_xlfn.DISPIMG("ID_18DC85B0C30E42A08298300C86528E9A",1)</f>
        <v>=DISPIMG("ID_18DC85B0C30E42A08298300C86528E9A",1)</v>
      </c>
      <c r="F10" s="14" t="str">
        <f>_xlfn.DISPIMG("ID_53746352D3FD4AED9031B28141001BEE",1)</f>
        <v>=DISPIMG("ID_53746352D3FD4AED9031B28141001BEE",1)</v>
      </c>
      <c r="G10" s="14" t="s">
        <v>34</v>
      </c>
      <c r="H10" s="16" t="s">
        <v>20</v>
      </c>
      <c r="I10" s="17">
        <v>9</v>
      </c>
      <c r="J10" s="18"/>
    </row>
    <row r="11" ht="57.2" spans="1:10">
      <c r="A11" s="12">
        <f t="shared" si="0"/>
        <v>8</v>
      </c>
      <c r="B11" s="13" t="s">
        <v>35</v>
      </c>
      <c r="C11" s="14" t="s">
        <v>17</v>
      </c>
      <c r="D11" s="14" t="s">
        <v>18</v>
      </c>
      <c r="E11" s="14" t="str">
        <f>_xlfn.DISPIMG("ID_44586E54F6214FA0A560ECEED4F325A4",1)</f>
        <v>=DISPIMG("ID_44586E54F6214FA0A560ECEED4F325A4",1)</v>
      </c>
      <c r="F11" s="14" t="str">
        <f>_xlfn.DISPIMG("ID_8E88D7E404C34D4199A55AED38471856",1)</f>
        <v>=DISPIMG("ID_8E88D7E404C34D4199A55AED38471856",1)</v>
      </c>
      <c r="G11" s="14" t="s">
        <v>36</v>
      </c>
      <c r="H11" s="16" t="s">
        <v>20</v>
      </c>
      <c r="I11" s="17">
        <v>29</v>
      </c>
      <c r="J11" s="18"/>
    </row>
    <row r="12" ht="47.75" spans="1:10">
      <c r="A12" s="12">
        <f t="shared" si="0"/>
        <v>9</v>
      </c>
      <c r="B12" s="13" t="s">
        <v>37</v>
      </c>
      <c r="C12" s="14" t="s">
        <v>17</v>
      </c>
      <c r="D12" s="14" t="s">
        <v>18</v>
      </c>
      <c r="E12" s="14" t="str">
        <f>_xlfn.DISPIMG("ID_44586E54F6214FA0A560ECEED4F325A4",1)</f>
        <v>=DISPIMG("ID_44586E54F6214FA0A560ECEED4F325A4",1)</v>
      </c>
      <c r="F12" s="14" t="str">
        <f>_xlfn.DISPIMG("ID_107F9AF55CE74902B35FAD528A9F4B60",1)</f>
        <v>=DISPIMG("ID_107F9AF55CE74902B35FAD528A9F4B60",1)</v>
      </c>
      <c r="G12" s="14" t="s">
        <v>36</v>
      </c>
      <c r="H12" s="16" t="s">
        <v>20</v>
      </c>
      <c r="I12" s="17">
        <v>10</v>
      </c>
      <c r="J12" s="18"/>
    </row>
    <row r="13" ht="48" spans="1:10">
      <c r="A13" s="12">
        <f t="shared" si="0"/>
        <v>10</v>
      </c>
      <c r="B13" s="13" t="s">
        <v>38</v>
      </c>
      <c r="C13" s="14" t="s">
        <v>39</v>
      </c>
      <c r="D13" s="14" t="s">
        <v>18</v>
      </c>
      <c r="E13" s="14" t="str">
        <f>_xlfn.DISPIMG("ID_5F326CD1292F476DA322DCFD5E1811A1",1)</f>
        <v>=DISPIMG("ID_5F326CD1292F476DA322DCFD5E1811A1",1)</v>
      </c>
      <c r="F13" s="14" t="str">
        <f>_xlfn.DISPIMG("ID_7CC40C2ACDE440CCB709DE1AD3CD386C",1)</f>
        <v>=DISPIMG("ID_7CC40C2ACDE440CCB709DE1AD3CD386C",1)</v>
      </c>
      <c r="G13" s="14" t="s">
        <v>40</v>
      </c>
      <c r="H13" s="16" t="s">
        <v>20</v>
      </c>
      <c r="I13" s="17">
        <v>3</v>
      </c>
      <c r="J13" s="18"/>
    </row>
    <row r="14" ht="48" spans="1:10">
      <c r="A14" s="12">
        <f t="shared" si="0"/>
        <v>11</v>
      </c>
      <c r="B14" s="13" t="s">
        <v>41</v>
      </c>
      <c r="C14" s="14" t="s">
        <v>39</v>
      </c>
      <c r="D14" s="14" t="s">
        <v>18</v>
      </c>
      <c r="E14" s="14" t="str">
        <f>_xlfn.DISPIMG("ID_A662E79961A54FDBB1F0A2477FD07B47",1)</f>
        <v>=DISPIMG("ID_A662E79961A54FDBB1F0A2477FD07B47",1)</v>
      </c>
      <c r="F14" s="14" t="str">
        <f>_xlfn.DISPIMG("ID_17C70F6F00B0477CAE9CFC919E56D8B6",1)</f>
        <v>=DISPIMG("ID_17C70F6F00B0477CAE9CFC919E56D8B6",1)</v>
      </c>
      <c r="G14" s="14" t="s">
        <v>40</v>
      </c>
      <c r="H14" s="16" t="s">
        <v>20</v>
      </c>
      <c r="I14" s="17">
        <v>5</v>
      </c>
      <c r="J14" s="18"/>
    </row>
    <row r="15" ht="48" spans="1:10">
      <c r="A15" s="12">
        <f t="shared" si="0"/>
        <v>12</v>
      </c>
      <c r="B15" s="13" t="s">
        <v>42</v>
      </c>
      <c r="C15" s="14" t="s">
        <v>43</v>
      </c>
      <c r="D15" s="14" t="s">
        <v>44</v>
      </c>
      <c r="E15" s="14" t="str">
        <f>_xlfn.DISPIMG("ID_6F8C920707C54F409FDF978D6E3FAFD0",1)</f>
        <v>=DISPIMG("ID_6F8C920707C54F409FDF978D6E3FAFD0",1)</v>
      </c>
      <c r="F15" s="14" t="str">
        <f>_xlfn.DISPIMG("ID_7F4915A0FFCF44EFB8551443BA4ABCEF",1)</f>
        <v>=DISPIMG("ID_7F4915A0FFCF44EFB8551443BA4ABCEF",1)</v>
      </c>
      <c r="G15" s="14" t="s">
        <v>45</v>
      </c>
      <c r="H15" s="16" t="s">
        <v>46</v>
      </c>
      <c r="I15" s="17">
        <v>118.44</v>
      </c>
      <c r="J15" s="18"/>
    </row>
    <row r="16" ht="48" spans="1:10">
      <c r="A16" s="12">
        <f t="shared" si="0"/>
        <v>13</v>
      </c>
      <c r="B16" s="13" t="s">
        <v>47</v>
      </c>
      <c r="C16" s="14" t="s">
        <v>48</v>
      </c>
      <c r="D16" s="14" t="s">
        <v>44</v>
      </c>
      <c r="E16" s="14" t="str">
        <f>_xlfn.DISPIMG("ID_2C14EF91C1FC448694FA89EA870955D2",1)</f>
        <v>=DISPIMG("ID_2C14EF91C1FC448694FA89EA870955D2",1)</v>
      </c>
      <c r="F16" s="14"/>
      <c r="G16" s="14" t="s">
        <v>45</v>
      </c>
      <c r="H16" s="16" t="s">
        <v>46</v>
      </c>
      <c r="I16" s="17">
        <v>121.5</v>
      </c>
      <c r="J16" s="18"/>
    </row>
    <row r="17" ht="48" spans="1:10">
      <c r="A17" s="12">
        <f t="shared" si="0"/>
        <v>14</v>
      </c>
      <c r="B17" s="13" t="s">
        <v>49</v>
      </c>
      <c r="C17" s="14" t="s">
        <v>43</v>
      </c>
      <c r="D17" s="14" t="s">
        <v>44</v>
      </c>
      <c r="E17" s="14" t="str">
        <f>_xlfn.DISPIMG("ID_361A461870ED48239EB8AC0C637A8FBD",1)</f>
        <v>=DISPIMG("ID_361A461870ED48239EB8AC0C637A8FBD",1)</v>
      </c>
      <c r="F17" s="14" t="str">
        <f>_xlfn.DISPIMG("ID_B3136B0A39C64E05A37CB187F3C76151",1)</f>
        <v>=DISPIMG("ID_B3136B0A39C64E05A37CB187F3C76151",1)</v>
      </c>
      <c r="G17" s="14" t="s">
        <v>45</v>
      </c>
      <c r="H17" s="16" t="s">
        <v>46</v>
      </c>
      <c r="I17" s="17">
        <v>187.64</v>
      </c>
      <c r="J17" s="18"/>
    </row>
    <row r="18" ht="47.75" spans="1:10">
      <c r="A18" s="12">
        <f t="shared" si="0"/>
        <v>15</v>
      </c>
      <c r="B18" s="13" t="s">
        <v>50</v>
      </c>
      <c r="C18" s="14" t="s">
        <v>43</v>
      </c>
      <c r="D18" s="14" t="s">
        <v>51</v>
      </c>
      <c r="E18" s="14" t="str">
        <f>_xlfn.DISPIMG("ID_5C0E8EB6D75741CF853B523C4704CAFF",1)</f>
        <v>=DISPIMG("ID_5C0E8EB6D75741CF853B523C4704CAFF",1)</v>
      </c>
      <c r="F18" s="14" t="str">
        <f>_xlfn.DISPIMG("ID_8C2871EDC3A54974BAE2B17DE00097D9",1)</f>
        <v>=DISPIMG("ID_8C2871EDC3A54974BAE2B17DE00097D9",1)</v>
      </c>
      <c r="G18" s="14" t="s">
        <v>52</v>
      </c>
      <c r="H18" s="16" t="s">
        <v>46</v>
      </c>
      <c r="I18" s="17">
        <v>1306.55</v>
      </c>
      <c r="J18" s="18"/>
    </row>
    <row r="19" ht="47.75" spans="1:10">
      <c r="A19" s="12">
        <f t="shared" si="0"/>
        <v>16</v>
      </c>
      <c r="B19" s="13" t="s">
        <v>53</v>
      </c>
      <c r="C19" s="14" t="s">
        <v>43</v>
      </c>
      <c r="D19" s="14" t="s">
        <v>51</v>
      </c>
      <c r="E19" s="14" t="str">
        <f>_xlfn.DISPIMG("ID_483AF4223F874993B839E91F49617968",1)</f>
        <v>=DISPIMG("ID_483AF4223F874993B839E91F49617968",1)</v>
      </c>
      <c r="F19" s="14" t="str">
        <f>_xlfn.DISPIMG("ID_EBF6E38B58514C90824BFF0EF13B9C5F",1)</f>
        <v>=DISPIMG("ID_EBF6E38B58514C90824BFF0EF13B9C5F",1)</v>
      </c>
      <c r="G19" s="14" t="s">
        <v>45</v>
      </c>
      <c r="H19" s="16" t="s">
        <v>46</v>
      </c>
      <c r="I19" s="17">
        <v>188.16</v>
      </c>
      <c r="J19" s="18"/>
    </row>
    <row r="20" ht="47.75" spans="1:10">
      <c r="A20" s="12">
        <f t="shared" si="0"/>
        <v>17</v>
      </c>
      <c r="B20" s="13" t="s">
        <v>54</v>
      </c>
      <c r="C20" s="14" t="s">
        <v>55</v>
      </c>
      <c r="D20" s="14" t="s">
        <v>18</v>
      </c>
      <c r="E20" s="14" t="str">
        <f>_xlfn.DISPIMG("ID_C906DED7A7364B02B433FF7F5DE8E5A3",1)</f>
        <v>=DISPIMG("ID_C906DED7A7364B02B433FF7F5DE8E5A3",1)</v>
      </c>
      <c r="F20" s="14" t="str">
        <f>_xlfn.DISPIMG("ID_F92F5D72BC8B4F4385BFC9C2D9175E9A",1)</f>
        <v>=DISPIMG("ID_F92F5D72BC8B4F4385BFC9C2D9175E9A",1)</v>
      </c>
      <c r="G20" s="14" t="s">
        <v>56</v>
      </c>
      <c r="H20" s="16" t="s">
        <v>20</v>
      </c>
      <c r="I20" s="17">
        <v>57</v>
      </c>
      <c r="J20" s="18"/>
    </row>
    <row r="21" ht="47.75" spans="1:10">
      <c r="A21" s="12">
        <f t="shared" si="0"/>
        <v>18</v>
      </c>
      <c r="B21" s="13" t="s">
        <v>57</v>
      </c>
      <c r="C21" s="14" t="s">
        <v>43</v>
      </c>
      <c r="D21" s="14" t="s">
        <v>51</v>
      </c>
      <c r="E21" s="14" t="str">
        <f>_xlfn.DISPIMG("ID_E3B49AE396E749EA9DEF04CD37687AC1",1)</f>
        <v>=DISPIMG("ID_E3B49AE396E749EA9DEF04CD37687AC1",1)</v>
      </c>
      <c r="F21" s="14" t="str">
        <f>_xlfn.DISPIMG("ID_35133146A2E04A66B908FC7CCC9F8856",1)</f>
        <v>=DISPIMG("ID_35133146A2E04A66B908FC7CCC9F8856",1)</v>
      </c>
      <c r="G21" s="14" t="s">
        <v>58</v>
      </c>
      <c r="H21" s="16" t="s">
        <v>46</v>
      </c>
      <c r="I21" s="17">
        <v>134.54</v>
      </c>
      <c r="J21" s="18"/>
    </row>
    <row r="22" ht="47.75" spans="1:10">
      <c r="A22" s="12">
        <f t="shared" si="0"/>
        <v>19</v>
      </c>
      <c r="B22" s="13" t="s">
        <v>59</v>
      </c>
      <c r="C22" s="14" t="s">
        <v>60</v>
      </c>
      <c r="D22" s="14" t="s">
        <v>18</v>
      </c>
      <c r="E22" s="14" t="str">
        <f>_xlfn.DISPIMG("ID_5D3CD99632E14825B1596F092E1B8E68",1)</f>
        <v>=DISPIMG("ID_5D3CD99632E14825B1596F092E1B8E68",1)</v>
      </c>
      <c r="F22" s="14" t="str">
        <f>_xlfn.DISPIMG("ID_7150B76399734284AADE214E8CFD727B",1)</f>
        <v>=DISPIMG("ID_7150B76399734284AADE214E8CFD727B",1)</v>
      </c>
      <c r="G22" s="14" t="s">
        <v>40</v>
      </c>
      <c r="H22" s="16" t="s">
        <v>20</v>
      </c>
      <c r="I22" s="17">
        <v>3</v>
      </c>
      <c r="J22" s="18"/>
    </row>
    <row r="23" ht="47.75" spans="1:10">
      <c r="A23" s="12">
        <f t="shared" si="0"/>
        <v>20</v>
      </c>
      <c r="B23" s="13" t="s">
        <v>61</v>
      </c>
      <c r="C23" s="14" t="s">
        <v>60</v>
      </c>
      <c r="D23" s="14" t="s">
        <v>18</v>
      </c>
      <c r="E23" s="14" t="str">
        <f>_xlfn.DISPIMG("ID_D7A1A01FA5B04F0C928E7818D53953F4",1)</f>
        <v>=DISPIMG("ID_D7A1A01FA5B04F0C928E7818D53953F4",1)</v>
      </c>
      <c r="F23" s="14" t="str">
        <f>_xlfn.DISPIMG("ID_0D654508C35B40C4A169FD296B70DB88",1)</f>
        <v>=DISPIMG("ID_0D654508C35B40C4A169FD296B70DB88",1)</v>
      </c>
      <c r="G23" s="14" t="s">
        <v>40</v>
      </c>
      <c r="H23" s="16" t="s">
        <v>20</v>
      </c>
      <c r="I23" s="17">
        <v>4</v>
      </c>
      <c r="J23" s="18"/>
    </row>
    <row r="24" ht="47.75" spans="1:10">
      <c r="A24" s="12">
        <f t="shared" si="0"/>
        <v>21</v>
      </c>
      <c r="B24" s="13" t="s">
        <v>62</v>
      </c>
      <c r="C24" s="14" t="s">
        <v>60</v>
      </c>
      <c r="D24" s="14" t="s">
        <v>18</v>
      </c>
      <c r="E24" s="14" t="str">
        <f>_xlfn.DISPIMG("ID_C67115FD22264DBB90E044F020F785E2",1)</f>
        <v>=DISPIMG("ID_C67115FD22264DBB90E044F020F785E2",1)</v>
      </c>
      <c r="F24" s="14" t="str">
        <f>_xlfn.DISPIMG("ID_9D41A50622C148D28B569A2CBB99FCA6",1)</f>
        <v>=DISPIMG("ID_9D41A50622C148D28B569A2CBB99FCA6",1)</v>
      </c>
      <c r="G24" s="14" t="s">
        <v>40</v>
      </c>
      <c r="H24" s="16" t="s">
        <v>20</v>
      </c>
      <c r="I24" s="17">
        <v>3</v>
      </c>
      <c r="J24" s="18"/>
    </row>
    <row r="25" ht="47.75" spans="1:10">
      <c r="A25" s="12">
        <f t="shared" ref="A25:A56" si="2">+A24+1</f>
        <v>22</v>
      </c>
      <c r="B25" s="13" t="s">
        <v>63</v>
      </c>
      <c r="C25" s="14" t="s">
        <v>60</v>
      </c>
      <c r="D25" s="14" t="s">
        <v>18</v>
      </c>
      <c r="E25" s="14" t="str">
        <f>_xlfn.DISPIMG("ID_97459B71CC5F46B7A391F9D03AEEEC76",1)</f>
        <v>=DISPIMG("ID_97459B71CC5F46B7A391F9D03AEEEC76",1)</v>
      </c>
      <c r="F25" s="14"/>
      <c r="G25" s="14" t="s">
        <v>40</v>
      </c>
      <c r="H25" s="16" t="s">
        <v>20</v>
      </c>
      <c r="I25" s="17">
        <v>5</v>
      </c>
      <c r="J25" s="18"/>
    </row>
    <row r="26" ht="47.75" spans="1:10">
      <c r="A26" s="12">
        <f t="shared" si="2"/>
        <v>23</v>
      </c>
      <c r="B26" s="13" t="s">
        <v>64</v>
      </c>
      <c r="C26" s="14" t="s">
        <v>60</v>
      </c>
      <c r="D26" s="14" t="s">
        <v>18</v>
      </c>
      <c r="E26" s="14" t="str">
        <f>_xlfn.DISPIMG("ID_856018B015D54A16BA45C03D0F2A9DCB",1)</f>
        <v>=DISPIMG("ID_856018B015D54A16BA45C03D0F2A9DCB",1)</v>
      </c>
      <c r="F26" s="14" t="str">
        <f>_xlfn.DISPIMG("ID_DAF9C415E6CA4CEA8B052C0347D17EAF",1)</f>
        <v>=DISPIMG("ID_DAF9C415E6CA4CEA8B052C0347D17EAF",1)</v>
      </c>
      <c r="G26" s="14" t="s">
        <v>40</v>
      </c>
      <c r="H26" s="16" t="s">
        <v>20</v>
      </c>
      <c r="I26" s="17">
        <v>6</v>
      </c>
      <c r="J26" s="18"/>
    </row>
    <row r="27" ht="47.75" spans="1:10">
      <c r="A27" s="12">
        <f t="shared" si="2"/>
        <v>24</v>
      </c>
      <c r="B27" s="13" t="s">
        <v>65</v>
      </c>
      <c r="C27" s="14" t="s">
        <v>60</v>
      </c>
      <c r="D27" s="14" t="s">
        <v>18</v>
      </c>
      <c r="E27" s="14" t="str">
        <f>_xlfn.DISPIMG("ID_CCCA262B1992490E9CCA51FDA91F2D1C",1)</f>
        <v>=DISPIMG("ID_CCCA262B1992490E9CCA51FDA91F2D1C",1)</v>
      </c>
      <c r="F27" s="14" t="str">
        <f>_xlfn.DISPIMG("ID_3DBDF627C6A8465A9395D8EF385722E7",1)</f>
        <v>=DISPIMG("ID_3DBDF627C6A8465A9395D8EF385722E7",1)</v>
      </c>
      <c r="G27" s="14" t="s">
        <v>40</v>
      </c>
      <c r="H27" s="16" t="s">
        <v>20</v>
      </c>
      <c r="I27" s="17">
        <v>3</v>
      </c>
      <c r="J27" s="18"/>
    </row>
    <row r="28" ht="47.75" spans="1:10">
      <c r="A28" s="12">
        <f t="shared" si="2"/>
        <v>25</v>
      </c>
      <c r="B28" s="13" t="s">
        <v>66</v>
      </c>
      <c r="C28" s="14" t="s">
        <v>60</v>
      </c>
      <c r="D28" s="14" t="s">
        <v>18</v>
      </c>
      <c r="E28" s="14" t="str">
        <f>_xlfn.DISPIMG("ID_6D1722E90F48476181AD9319241FCA18",1)</f>
        <v>=DISPIMG("ID_6D1722E90F48476181AD9319241FCA18",1)</v>
      </c>
      <c r="F28" s="14" t="str">
        <f>_xlfn.DISPIMG("ID_BFA02753A4014A46914C090B8886ADCA",1)</f>
        <v>=DISPIMG("ID_BFA02753A4014A46914C090B8886ADCA",1)</v>
      </c>
      <c r="G28" s="14" t="s">
        <v>40</v>
      </c>
      <c r="H28" s="16" t="s">
        <v>20</v>
      </c>
      <c r="I28" s="17">
        <v>3</v>
      </c>
      <c r="J28" s="18"/>
    </row>
    <row r="29" ht="47.75" spans="1:10">
      <c r="A29" s="12">
        <f t="shared" si="2"/>
        <v>26</v>
      </c>
      <c r="B29" s="13" t="s">
        <v>67</v>
      </c>
      <c r="C29" s="14" t="s">
        <v>60</v>
      </c>
      <c r="D29" s="14" t="s">
        <v>18</v>
      </c>
      <c r="E29" s="14" t="str">
        <f>_xlfn.DISPIMG("ID_85B111BAD1B740908950FDFEFA55BFFB",1)</f>
        <v>=DISPIMG("ID_85B111BAD1B740908950FDFEFA55BFFB",1)</v>
      </c>
      <c r="F29" s="14" t="str">
        <f>_xlfn.DISPIMG("ID_E4CA76C3A8244162ACDED15CB53180B1",1)</f>
        <v>=DISPIMG("ID_E4CA76C3A8244162ACDED15CB53180B1",1)</v>
      </c>
      <c r="G29" s="14" t="s">
        <v>40</v>
      </c>
      <c r="H29" s="16" t="s">
        <v>20</v>
      </c>
      <c r="I29" s="17">
        <v>4</v>
      </c>
      <c r="J29" s="18"/>
    </row>
    <row r="30" ht="47.75" spans="1:10">
      <c r="A30" s="12">
        <f t="shared" si="2"/>
        <v>27</v>
      </c>
      <c r="B30" s="13" t="s">
        <v>68</v>
      </c>
      <c r="C30" s="14" t="s">
        <v>60</v>
      </c>
      <c r="D30" s="14" t="s">
        <v>18</v>
      </c>
      <c r="E30" s="14" t="str">
        <f>_xlfn.DISPIMG("ID_72A6A22F8CF84664BAC43A2F3720DB18",1)</f>
        <v>=DISPIMG("ID_72A6A22F8CF84664BAC43A2F3720DB18",1)</v>
      </c>
      <c r="F30" s="15" t="s">
        <v>69</v>
      </c>
      <c r="G30" s="14" t="s">
        <v>40</v>
      </c>
      <c r="H30" s="16" t="s">
        <v>20</v>
      </c>
      <c r="I30" s="17">
        <v>3</v>
      </c>
      <c r="J30" s="18"/>
    </row>
    <row r="31" ht="47.75" spans="1:10">
      <c r="A31" s="12">
        <f t="shared" si="2"/>
        <v>28</v>
      </c>
      <c r="B31" s="13" t="s">
        <v>70</v>
      </c>
      <c r="C31" s="14" t="s">
        <v>60</v>
      </c>
      <c r="D31" s="14" t="s">
        <v>18</v>
      </c>
      <c r="E31" s="14" t="str">
        <f>_xlfn.DISPIMG("ID_85D1FF1807E548EFA0FA21ECBCDE01A6",1)</f>
        <v>=DISPIMG("ID_85D1FF1807E548EFA0FA21ECBCDE01A6",1)</v>
      </c>
      <c r="F31" s="15" t="s">
        <v>69</v>
      </c>
      <c r="G31" s="14" t="s">
        <v>40</v>
      </c>
      <c r="H31" s="16" t="s">
        <v>20</v>
      </c>
      <c r="I31" s="17">
        <v>3</v>
      </c>
      <c r="J31" s="18"/>
    </row>
    <row r="32" ht="47.75" spans="1:10">
      <c r="A32" s="12">
        <f t="shared" si="2"/>
        <v>29</v>
      </c>
      <c r="B32" s="13" t="s">
        <v>71</v>
      </c>
      <c r="C32" s="14" t="s">
        <v>60</v>
      </c>
      <c r="D32" s="14" t="s">
        <v>18</v>
      </c>
      <c r="E32" s="14" t="str">
        <f>_xlfn.DISPIMG("ID_87CC3FBF4B78402E86CBB525D268BD1D",1)</f>
        <v>=DISPIMG("ID_87CC3FBF4B78402E86CBB525D268BD1D",1)</v>
      </c>
      <c r="F32" s="14" t="str">
        <f>_xlfn.DISPIMG("ID_10FAC36A33054659934D4ADBEF7DE6EA",1)</f>
        <v>=DISPIMG("ID_10FAC36A33054659934D4ADBEF7DE6EA",1)</v>
      </c>
      <c r="G32" s="14" t="s">
        <v>40</v>
      </c>
      <c r="H32" s="16" t="s">
        <v>20</v>
      </c>
      <c r="I32" s="17">
        <v>3</v>
      </c>
      <c r="J32" s="18"/>
    </row>
    <row r="33" ht="47.75" spans="1:10">
      <c r="A33" s="12">
        <f t="shared" si="2"/>
        <v>30</v>
      </c>
      <c r="B33" s="13" t="s">
        <v>72</v>
      </c>
      <c r="C33" s="14" t="s">
        <v>60</v>
      </c>
      <c r="D33" s="14" t="s">
        <v>18</v>
      </c>
      <c r="E33" s="14" t="str">
        <f>_xlfn.DISPIMG("ID_96198854C161440B9FF66248F4B36370",1)</f>
        <v>=DISPIMG("ID_96198854C161440B9FF66248F4B36370",1)</v>
      </c>
      <c r="F33" s="14" t="str">
        <f>_xlfn.DISPIMG("ID_63C834F910E04068A4FE63DEC3F1B59D",1)</f>
        <v>=DISPIMG("ID_63C834F910E04068A4FE63DEC3F1B59D",1)</v>
      </c>
      <c r="G33" s="14" t="s">
        <v>40</v>
      </c>
      <c r="H33" s="16" t="s">
        <v>20</v>
      </c>
      <c r="I33" s="17">
        <v>6</v>
      </c>
      <c r="J33" s="18"/>
    </row>
    <row r="34" ht="47.75" spans="1:10">
      <c r="A34" s="12">
        <f t="shared" si="2"/>
        <v>31</v>
      </c>
      <c r="B34" s="13" t="s">
        <v>73</v>
      </c>
      <c r="C34" s="14" t="s">
        <v>60</v>
      </c>
      <c r="D34" s="14" t="s">
        <v>18</v>
      </c>
      <c r="E34" s="14" t="str">
        <f>_xlfn.DISPIMG("ID_0098C9D6FF18425E97110B08CE84684F",1)</f>
        <v>=DISPIMG("ID_0098C9D6FF18425E97110B08CE84684F",1)</v>
      </c>
      <c r="F34" s="14" t="str">
        <f>_xlfn.DISPIMG("ID_465B9170C9D94B26B299F273EA3696C0",1)</f>
        <v>=DISPIMG("ID_465B9170C9D94B26B299F273EA3696C0",1)</v>
      </c>
      <c r="G34" s="14" t="s">
        <v>40</v>
      </c>
      <c r="H34" s="16" t="s">
        <v>20</v>
      </c>
      <c r="I34" s="17">
        <v>3</v>
      </c>
      <c r="J34" s="18"/>
    </row>
    <row r="35" ht="47.75" spans="1:10">
      <c r="A35" s="12">
        <f t="shared" si="2"/>
        <v>32</v>
      </c>
      <c r="B35" s="13" t="s">
        <v>74</v>
      </c>
      <c r="C35" s="14" t="s">
        <v>60</v>
      </c>
      <c r="D35" s="14" t="s">
        <v>18</v>
      </c>
      <c r="E35" s="14" t="str">
        <f>_xlfn.DISPIMG("ID_F8BDA562353742F69D48FE97D3501421",1)</f>
        <v>=DISPIMG("ID_F8BDA562353742F69D48FE97D3501421",1)</v>
      </c>
      <c r="F35" s="14" t="str">
        <f>_xlfn.DISPIMG("ID_DFD687CC916746318E4F5413FAF3325D",1)</f>
        <v>=DISPIMG("ID_DFD687CC916746318E4F5413FAF3325D",1)</v>
      </c>
      <c r="G35" s="14" t="s">
        <v>40</v>
      </c>
      <c r="H35" s="16" t="s">
        <v>20</v>
      </c>
      <c r="I35" s="17">
        <v>6</v>
      </c>
      <c r="J35" s="18"/>
    </row>
    <row r="36" ht="47.75" spans="1:10">
      <c r="A36" s="12">
        <f t="shared" si="2"/>
        <v>33</v>
      </c>
      <c r="B36" s="13" t="s">
        <v>75</v>
      </c>
      <c r="C36" s="14" t="s">
        <v>60</v>
      </c>
      <c r="D36" s="14" t="s">
        <v>18</v>
      </c>
      <c r="E36" s="14" t="str">
        <f>_xlfn.DISPIMG("ID_73AD7BEC1F1243E7A1DF07F7F5956D4F",1)</f>
        <v>=DISPIMG("ID_73AD7BEC1F1243E7A1DF07F7F5956D4F",1)</v>
      </c>
      <c r="F36" s="14" t="str">
        <f>_xlfn.DISPIMG("ID_3D4F9DF264AB44A4A21E7835215B3539",1)</f>
        <v>=DISPIMG("ID_3D4F9DF264AB44A4A21E7835215B3539",1)</v>
      </c>
      <c r="G36" s="14" t="s">
        <v>40</v>
      </c>
      <c r="H36" s="16" t="s">
        <v>20</v>
      </c>
      <c r="I36" s="17">
        <v>1</v>
      </c>
      <c r="J36" s="18"/>
    </row>
    <row r="37" ht="47.75" spans="1:10">
      <c r="A37" s="12">
        <f t="shared" si="2"/>
        <v>34</v>
      </c>
      <c r="B37" s="13" t="s">
        <v>76</v>
      </c>
      <c r="C37" s="14" t="s">
        <v>60</v>
      </c>
      <c r="D37" s="14" t="s">
        <v>18</v>
      </c>
      <c r="E37" s="14" t="str">
        <f>_xlfn.DISPIMG("ID_BA67349A293948238B23F4A973830999",1)</f>
        <v>=DISPIMG("ID_BA67349A293948238B23F4A973830999",1)</v>
      </c>
      <c r="F37" s="14"/>
      <c r="G37" s="14" t="s">
        <v>40</v>
      </c>
      <c r="H37" s="16" t="s">
        <v>20</v>
      </c>
      <c r="I37" s="17">
        <v>5</v>
      </c>
      <c r="J37" s="18"/>
    </row>
    <row r="38" ht="47.75" spans="1:10">
      <c r="A38" s="12">
        <f t="shared" si="2"/>
        <v>35</v>
      </c>
      <c r="B38" s="13" t="s">
        <v>77</v>
      </c>
      <c r="C38" s="14" t="s">
        <v>60</v>
      </c>
      <c r="D38" s="14" t="s">
        <v>18</v>
      </c>
      <c r="E38" s="14" t="str">
        <f>_xlfn.DISPIMG("ID_8BDBFD6806454B8B9EDACBE16D67BE30",1)</f>
        <v>=DISPIMG("ID_8BDBFD6806454B8B9EDACBE16D67BE30",1)</v>
      </c>
      <c r="F38" s="15" t="s">
        <v>69</v>
      </c>
      <c r="G38" s="14" t="s">
        <v>40</v>
      </c>
      <c r="H38" s="16" t="s">
        <v>20</v>
      </c>
      <c r="I38" s="17">
        <v>3</v>
      </c>
      <c r="J38" s="18"/>
    </row>
    <row r="39" ht="47.75" spans="1:10">
      <c r="A39" s="12">
        <f t="shared" si="2"/>
        <v>36</v>
      </c>
      <c r="B39" s="13" t="s">
        <v>78</v>
      </c>
      <c r="C39" s="14" t="s">
        <v>60</v>
      </c>
      <c r="D39" s="14" t="s">
        <v>18</v>
      </c>
      <c r="E39" s="14" t="str">
        <f>_xlfn.DISPIMG("ID_D472D13DF51A45B6B936EDD8E913F868",1)</f>
        <v>=DISPIMG("ID_D472D13DF51A45B6B936EDD8E913F868",1)</v>
      </c>
      <c r="F39" s="14" t="str">
        <f>_xlfn.DISPIMG("ID_209C9D20ACCB455EA7116473C1A4224B",1)</f>
        <v>=DISPIMG("ID_209C9D20ACCB455EA7116473C1A4224B",1)</v>
      </c>
      <c r="G39" s="14" t="s">
        <v>40</v>
      </c>
      <c r="H39" s="16" t="s">
        <v>20</v>
      </c>
      <c r="I39" s="17">
        <v>3</v>
      </c>
      <c r="J39" s="18"/>
    </row>
    <row r="40" ht="36" spans="1:10">
      <c r="A40" s="12">
        <f t="shared" si="2"/>
        <v>37</v>
      </c>
      <c r="B40" s="13" t="s">
        <v>79</v>
      </c>
      <c r="C40" s="14" t="s">
        <v>80</v>
      </c>
      <c r="D40" s="14" t="s">
        <v>18</v>
      </c>
      <c r="E40" s="14" t="str">
        <f>_xlfn.DISPIMG("ID_29992F5B9E504E6A870D711336AC2C92",1)</f>
        <v>=DISPIMG("ID_29992F5B9E504E6A870D711336AC2C92",1)</v>
      </c>
      <c r="F40" s="14" t="str">
        <f>_xlfn.DISPIMG("ID_6208371F0E6F40C49D086CE818CE5E56",1)</f>
        <v>=DISPIMG("ID_6208371F0E6F40C49D086CE818CE5E56",1)</v>
      </c>
      <c r="G40" s="14" t="s">
        <v>40</v>
      </c>
      <c r="H40" s="16" t="s">
        <v>20</v>
      </c>
      <c r="I40" s="17">
        <v>96</v>
      </c>
      <c r="J40" s="18"/>
    </row>
    <row r="41" ht="36" customHeight="1" spans="1:10">
      <c r="A41" s="12">
        <f t="shared" si="2"/>
        <v>38</v>
      </c>
      <c r="B41" s="13" t="s">
        <v>81</v>
      </c>
      <c r="C41" s="14" t="s">
        <v>80</v>
      </c>
      <c r="D41" s="14" t="s">
        <v>18</v>
      </c>
      <c r="E41" s="14"/>
      <c r="F41" s="15" t="s">
        <v>69</v>
      </c>
      <c r="G41" s="14" t="s">
        <v>40</v>
      </c>
      <c r="H41" s="16" t="s">
        <v>20</v>
      </c>
      <c r="I41" s="17">
        <v>96</v>
      </c>
      <c r="J41" s="18"/>
    </row>
    <row r="42" ht="36" spans="1:10">
      <c r="A42" s="12">
        <f t="shared" si="2"/>
        <v>39</v>
      </c>
      <c r="B42" s="13" t="s">
        <v>82</v>
      </c>
      <c r="C42" s="14" t="s">
        <v>80</v>
      </c>
      <c r="D42" s="14" t="s">
        <v>18</v>
      </c>
      <c r="E42" s="14" t="str">
        <f>_xlfn.DISPIMG("ID_4CF17AD37B24416E864133DB6779EB69",1)</f>
        <v>=DISPIMG("ID_4CF17AD37B24416E864133DB6779EB69",1)</v>
      </c>
      <c r="F42" s="14" t="str">
        <f>_xlfn.DISPIMG("ID_4D8BB682AD6F4DB6835135B9C6832BE6",1)</f>
        <v>=DISPIMG("ID_4D8BB682AD6F4DB6835135B9C6832BE6",1)</v>
      </c>
      <c r="G42" s="14" t="s">
        <v>40</v>
      </c>
      <c r="H42" s="16" t="s">
        <v>20</v>
      </c>
      <c r="I42" s="17">
        <v>57</v>
      </c>
      <c r="J42" s="18"/>
    </row>
    <row r="43" ht="47.75" spans="1:10">
      <c r="A43" s="12">
        <f t="shared" si="2"/>
        <v>40</v>
      </c>
      <c r="B43" s="13" t="s">
        <v>83</v>
      </c>
      <c r="C43" s="14" t="s">
        <v>80</v>
      </c>
      <c r="D43" s="14" t="s">
        <v>18</v>
      </c>
      <c r="E43" s="14" t="str">
        <f>_xlfn.DISPIMG("ID_515F24D5ADD246DC9AAF3E5FCD0ED92F",1)</f>
        <v>=DISPIMG("ID_515F24D5ADD246DC9AAF3E5FCD0ED92F",1)</v>
      </c>
      <c r="F43" s="14" t="str">
        <f>_xlfn.DISPIMG("ID_05E259C50B1447DB84E08D0236553A0A",1)</f>
        <v>=DISPIMG("ID_05E259C50B1447DB84E08D0236553A0A",1)</v>
      </c>
      <c r="G43" s="14" t="s">
        <v>40</v>
      </c>
      <c r="H43" s="16" t="s">
        <v>20</v>
      </c>
      <c r="I43" s="17">
        <v>57</v>
      </c>
      <c r="J43" s="18"/>
    </row>
    <row r="44" ht="47.75" spans="1:10">
      <c r="A44" s="12">
        <f t="shared" si="2"/>
        <v>41</v>
      </c>
      <c r="B44" s="13" t="s">
        <v>84</v>
      </c>
      <c r="C44" s="14" t="s">
        <v>80</v>
      </c>
      <c r="D44" s="14" t="s">
        <v>18</v>
      </c>
      <c r="E44" s="14" t="str">
        <f>_xlfn.DISPIMG("ID_74352563B43243B3AE73143CEFFEC8DC",1)</f>
        <v>=DISPIMG("ID_74352563B43243B3AE73143CEFFEC8DC",1)</v>
      </c>
      <c r="F44" s="14" t="str">
        <f>_xlfn.DISPIMG("ID_F01067F62A3A43229EB45F0092491BBE",1)</f>
        <v>=DISPIMG("ID_F01067F62A3A43229EB45F0092491BBE",1)</v>
      </c>
      <c r="G44" s="14" t="s">
        <v>40</v>
      </c>
      <c r="H44" s="16" t="s">
        <v>20</v>
      </c>
      <c r="I44" s="17">
        <v>57</v>
      </c>
      <c r="J44" s="18"/>
    </row>
    <row r="45" ht="47.75" spans="1:10">
      <c r="A45" s="12">
        <f t="shared" si="2"/>
        <v>42</v>
      </c>
      <c r="B45" s="13" t="s">
        <v>63</v>
      </c>
      <c r="C45" s="14" t="s">
        <v>80</v>
      </c>
      <c r="D45" s="14" t="s">
        <v>18</v>
      </c>
      <c r="E45" s="14" t="str">
        <f>_xlfn.DISPIMG("ID_0B85A8ADF0A2453FA35F9B7B940463F3",1)</f>
        <v>=DISPIMG("ID_0B85A8ADF0A2453FA35F9B7B940463F3",1)</v>
      </c>
      <c r="F45" s="14"/>
      <c r="G45" s="14" t="s">
        <v>85</v>
      </c>
      <c r="H45" s="16" t="s">
        <v>20</v>
      </c>
      <c r="I45" s="17">
        <v>5</v>
      </c>
      <c r="J45" s="18"/>
    </row>
    <row r="46" ht="47.75" spans="1:10">
      <c r="A46" s="12">
        <f t="shared" si="2"/>
        <v>43</v>
      </c>
      <c r="B46" s="13" t="s">
        <v>86</v>
      </c>
      <c r="C46" s="14" t="s">
        <v>17</v>
      </c>
      <c r="D46" s="14" t="s">
        <v>18</v>
      </c>
      <c r="E46" s="14" t="str">
        <f>_xlfn.DISPIMG("ID_B9870D8D5F5145BF80935C7BA89FA677",1)</f>
        <v>=DISPIMG("ID_B9870D8D5F5145BF80935C7BA89FA677",1)</v>
      </c>
      <c r="F46" s="14" t="str">
        <f>_xlfn.DISPIMG("ID_222C5FBD50894F62A6CEC0AC7C9C330C",1)</f>
        <v>=DISPIMG("ID_222C5FBD50894F62A6CEC0AC7C9C330C",1)</v>
      </c>
      <c r="G46" s="14" t="s">
        <v>87</v>
      </c>
      <c r="H46" s="16" t="s">
        <v>20</v>
      </c>
      <c r="I46" s="17">
        <v>3</v>
      </c>
      <c r="J46" s="18"/>
    </row>
    <row r="47" ht="47.75" spans="1:10">
      <c r="A47" s="12">
        <f t="shared" si="2"/>
        <v>44</v>
      </c>
      <c r="B47" s="13" t="s">
        <v>88</v>
      </c>
      <c r="C47" s="14" t="s">
        <v>17</v>
      </c>
      <c r="D47" s="14" t="s">
        <v>18</v>
      </c>
      <c r="E47" s="14" t="str">
        <f>_xlfn.DISPIMG("ID_5741665274D046A38A48B474616F000B",1)</f>
        <v>=DISPIMG("ID_5741665274D046A38A48B474616F000B",1)</v>
      </c>
      <c r="F47" s="14" t="str">
        <f>_xlfn.DISPIMG("ID_4F4EACB8E4CF4122ABCA9433797A41A6",1)</f>
        <v>=DISPIMG("ID_4F4EACB8E4CF4122ABCA9433797A41A6",1)</v>
      </c>
      <c r="G47" s="14" t="s">
        <v>87</v>
      </c>
      <c r="H47" s="16" t="s">
        <v>20</v>
      </c>
      <c r="I47" s="17">
        <v>6</v>
      </c>
      <c r="J47" s="18"/>
    </row>
    <row r="48" ht="47.75" spans="1:10">
      <c r="A48" s="12">
        <f t="shared" si="2"/>
        <v>45</v>
      </c>
      <c r="B48" s="13" t="s">
        <v>89</v>
      </c>
      <c r="C48" s="14" t="s">
        <v>60</v>
      </c>
      <c r="D48" s="14" t="s">
        <v>18</v>
      </c>
      <c r="E48" s="14"/>
      <c r="F48" s="14" t="str">
        <f>_xlfn.DISPIMG("ID_3941F561F04B447484282859D081968C",1)</f>
        <v>=DISPIMG("ID_3941F561F04B447484282859D081968C",1)</v>
      </c>
      <c r="G48" s="14" t="s">
        <v>90</v>
      </c>
      <c r="H48" s="16" t="s">
        <v>20</v>
      </c>
      <c r="I48" s="17">
        <v>31</v>
      </c>
      <c r="J48" s="18"/>
    </row>
    <row r="49" ht="39" spans="1:10">
      <c r="A49" s="12">
        <f t="shared" si="2"/>
        <v>46</v>
      </c>
      <c r="B49" s="13" t="s">
        <v>91</v>
      </c>
      <c r="C49" s="14" t="s">
        <v>92</v>
      </c>
      <c r="D49" s="14" t="s">
        <v>18</v>
      </c>
      <c r="E49" s="15"/>
      <c r="F49" s="23" t="str">
        <f>_xlfn.DISPIMG("ID_F61E58F8529D4CD2AF066E669A3A1781",1)</f>
        <v>=DISPIMG("ID_F61E58F8529D4CD2AF066E669A3A1781",1)</v>
      </c>
      <c r="G49" s="14" t="s">
        <v>93</v>
      </c>
      <c r="H49" s="16" t="s">
        <v>20</v>
      </c>
      <c r="I49" s="17">
        <v>103</v>
      </c>
      <c r="J49" s="18"/>
    </row>
    <row r="50" ht="47.85" spans="1:10">
      <c r="A50" s="12">
        <f t="shared" si="2"/>
        <v>47</v>
      </c>
      <c r="B50" s="13" t="s">
        <v>94</v>
      </c>
      <c r="C50" s="14" t="s">
        <v>95</v>
      </c>
      <c r="D50" s="14" t="s">
        <v>18</v>
      </c>
      <c r="E50" s="15"/>
      <c r="F50" s="23" t="str">
        <f>_xlfn.DISPIMG("ID_3E4A22A666374B51A3E35A28259741EF",1)</f>
        <v>=DISPIMG("ID_3E4A22A666374B51A3E35A28259741EF",1)</v>
      </c>
      <c r="G50" s="14" t="s">
        <v>93</v>
      </c>
      <c r="H50" s="16" t="s">
        <v>20</v>
      </c>
      <c r="I50" s="17">
        <v>238</v>
      </c>
      <c r="J50" s="18"/>
    </row>
    <row r="51" ht="45" spans="1:10">
      <c r="A51" s="12">
        <f t="shared" si="2"/>
        <v>48</v>
      </c>
      <c r="B51" s="13" t="s">
        <v>96</v>
      </c>
      <c r="C51" s="14" t="s">
        <v>97</v>
      </c>
      <c r="D51" s="14" t="s">
        <v>18</v>
      </c>
      <c r="E51" s="15"/>
      <c r="F51" s="23" t="str">
        <f>_xlfn.DISPIMG("ID_28CAB76569FB462884CD6CFB715EE65C",1)</f>
        <v>=DISPIMG("ID_28CAB76569FB462884CD6CFB715EE65C",1)</v>
      </c>
      <c r="G51" s="14" t="s">
        <v>93</v>
      </c>
      <c r="H51" s="16" t="s">
        <v>20</v>
      </c>
      <c r="I51" s="17">
        <v>326</v>
      </c>
      <c r="J51" s="18"/>
    </row>
    <row r="52" spans="1:10">
      <c r="E52" s="20"/>
      <c r="F52" s="20"/>
      <c r="G52" s="21"/>
    </row>
    <row r="53" spans="1:10">
      <c r="E53" s="20"/>
      <c r="F53" s="20"/>
      <c r="G53" s="21"/>
    </row>
    <row r="54" spans="1:10">
      <c r="E54" s="20"/>
      <c r="F54" s="20"/>
      <c r="G54" s="21"/>
    </row>
    <row r="55" spans="1:10">
      <c r="E55" s="20"/>
      <c r="F55" s="20"/>
      <c r="G55" s="21"/>
    </row>
    <row r="56" spans="1:10">
      <c r="E56" s="20"/>
      <c r="F56" s="20"/>
      <c r="G56" s="21"/>
    </row>
    <row r="57" spans="1:10">
      <c r="E57" s="20"/>
      <c r="F57" s="20"/>
      <c r="G57" s="21"/>
    </row>
    <row r="58" spans="1:10">
      <c r="E58" s="20"/>
      <c r="F58" s="20"/>
      <c r="G58" s="21"/>
    </row>
    <row r="59" spans="1:10">
      <c r="E59" s="20"/>
      <c r="F59" s="20"/>
      <c r="G59" s="21"/>
    </row>
    <row r="60" spans="1:10">
      <c r="E60" s="20"/>
      <c r="F60" s="20"/>
      <c r="G60" s="21"/>
    </row>
    <row r="61" spans="1:10">
      <c r="E61" s="20"/>
      <c r="F61" s="20"/>
      <c r="G61" s="21"/>
    </row>
  </sheetData>
  <autoFilter xmlns:etc="http://www.wps.cn/officeDocument/2017/etCustomData" ref="A3:J51" etc:filterBottomFollowUsedRange="0">
    <extLst/>
  </autoFilter>
  <mergeCells count="2">
    <mergeCell ref="A1:J1"/>
    <mergeCell ref="A2:J2"/>
  </mergeCells>
  <pageMargins left="0.511805555555556" right="0.511805555555556" top="0.432638888888889" bottom="0.432638888888889" header="0.297916666666667" footer="0.156944444444444"/>
  <pageSetup paperSize="9" scale="92" fitToHeight="0" orientation="landscape" horizontalDpi="600"/>
  <headerFooter>
    <oddFooter>&amp;C第 &amp;P 页，共 &amp;N 页</oddFooter>
  </headerFooter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view="pageBreakPreview" zoomScale="85" zoomScaleNormal="100" workbookViewId="0">
      <pane ySplit="3" topLeftCell="A4" activePane="bottomLeft" state="frozen"/>
      <selection/>
      <selection pane="bottomLeft" activeCell="C6" sqref="C6"/>
    </sheetView>
  </sheetViews>
  <sheetFormatPr defaultColWidth="9" defaultRowHeight="12"/>
  <cols>
    <col min="1" max="1" width="5.12962962962963" style="1" customWidth="1"/>
    <col min="2" max="2" width="14.75" style="2" customWidth="1"/>
    <col min="3" max="3" width="21.9814814814815" style="2" customWidth="1"/>
    <col min="4" max="4" width="16.6018518518519" style="2" customWidth="1"/>
    <col min="5" max="5" width="12.6111111111111" style="1" customWidth="1"/>
    <col min="6" max="6" width="11.8055555555556" style="1" customWidth="1"/>
    <col min="7" max="7" width="14.7592592592593" style="2" customWidth="1"/>
    <col min="8" max="8" width="14.537037037037" style="2" customWidth="1"/>
    <col min="9" max="9" width="7.96296296296296" style="1" customWidth="1"/>
    <col min="10" max="10" width="9.44444444444444" style="3" customWidth="1"/>
    <col min="11" max="11" width="10.2407407407407" style="2" customWidth="1"/>
    <col min="12" max="16384" width="9" style="2"/>
  </cols>
  <sheetData>
    <row r="1" ht="17.4" spans="1:11">
      <c r="A1" s="4" t="str">
        <f>汇总表!B5&amp;"采购及安装清单"</f>
        <v>公安标识系统采购及安装清单</v>
      </c>
      <c r="B1" s="5"/>
      <c r="C1" s="5"/>
      <c r="D1" s="5"/>
      <c r="E1" s="4"/>
      <c r="F1" s="4"/>
      <c r="G1" s="5"/>
      <c r="H1" s="5"/>
      <c r="I1" s="4"/>
      <c r="J1" s="6"/>
      <c r="K1" s="4"/>
    </row>
    <row r="2" ht="1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9"/>
      <c r="K2" s="7"/>
    </row>
    <row r="3" ht="36" spans="1:11">
      <c r="A3" s="10" t="s">
        <v>2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98</v>
      </c>
      <c r="I3" s="10" t="s">
        <v>14</v>
      </c>
      <c r="J3" s="11" t="s">
        <v>15</v>
      </c>
      <c r="K3" s="10" t="s">
        <v>4</v>
      </c>
    </row>
    <row r="4" ht="45" customHeight="1" spans="1:11">
      <c r="A4" s="12">
        <v>1</v>
      </c>
      <c r="B4" s="13" t="s">
        <v>99</v>
      </c>
      <c r="C4" s="14" t="s">
        <v>100</v>
      </c>
      <c r="D4" s="14" t="s">
        <v>18</v>
      </c>
      <c r="E4" s="14" t="s">
        <v>101</v>
      </c>
      <c r="F4" s="14" t="str">
        <f>_xlfn.DISPIMG("ID_56F19EF9B28F4FC59C5E8091777C0807",1)</f>
        <v>=DISPIMG("ID_56F19EF9B28F4FC59C5E8091777C0807",1)</v>
      </c>
      <c r="G4" s="14" t="s">
        <v>100</v>
      </c>
      <c r="H4" s="14" t="s">
        <v>102</v>
      </c>
      <c r="I4" s="16" t="s">
        <v>20</v>
      </c>
      <c r="J4" s="17">
        <v>3</v>
      </c>
      <c r="K4" s="18"/>
    </row>
    <row r="5" ht="45" customHeight="1" spans="1:11">
      <c r="A5" s="12">
        <f t="shared" ref="A5:A13" si="0">+A4+1</f>
        <v>2</v>
      </c>
      <c r="B5" s="13" t="s">
        <v>103</v>
      </c>
      <c r="C5" s="14" t="s">
        <v>100</v>
      </c>
      <c r="D5" s="14" t="s">
        <v>18</v>
      </c>
      <c r="E5" s="14" t="s">
        <v>101</v>
      </c>
      <c r="F5" s="14" t="str">
        <f>_xlfn.DISPIMG("ID_8E280EABC38841C7B65269D00DB53E5E",1)</f>
        <v>=DISPIMG("ID_8E280EABC38841C7B65269D00DB53E5E",1)</v>
      </c>
      <c r="G5" s="14" t="s">
        <v>100</v>
      </c>
      <c r="H5" s="14" t="s">
        <v>102</v>
      </c>
      <c r="I5" s="16" t="s">
        <v>20</v>
      </c>
      <c r="J5" s="17">
        <v>4</v>
      </c>
      <c r="K5" s="18"/>
    </row>
    <row r="6" ht="60" customHeight="1" spans="1:11">
      <c r="A6" s="12">
        <f t="shared" si="0"/>
        <v>3</v>
      </c>
      <c r="B6" s="13" t="s">
        <v>104</v>
      </c>
      <c r="C6" s="14" t="s">
        <v>105</v>
      </c>
      <c r="D6" s="14" t="s">
        <v>18</v>
      </c>
      <c r="E6" s="14" t="str">
        <f>_xlfn.DISPIMG("ID_759D154785B24291A8461EEDDA578BB1",1)</f>
        <v>=DISPIMG("ID_759D154785B24291A8461EEDDA578BB1",1)</v>
      </c>
      <c r="F6" s="14" t="str">
        <f>_xlfn.DISPIMG("ID_AC31CEB342F14DB584B207E06AEA5D4C",1)</f>
        <v>=DISPIMG("ID_AC31CEB342F14DB584B207E06AEA5D4C",1)</v>
      </c>
      <c r="G6" s="14" t="s">
        <v>106</v>
      </c>
      <c r="H6" s="14" t="s">
        <v>102</v>
      </c>
      <c r="I6" s="16" t="s">
        <v>20</v>
      </c>
      <c r="J6" s="17">
        <v>78</v>
      </c>
      <c r="K6" s="18"/>
    </row>
    <row r="7" ht="60" customHeight="1" spans="1:11">
      <c r="A7" s="12">
        <f t="shared" si="0"/>
        <v>4</v>
      </c>
      <c r="B7" s="13" t="s">
        <v>107</v>
      </c>
      <c r="C7" s="14" t="s">
        <v>108</v>
      </c>
      <c r="D7" s="14" t="s">
        <v>18</v>
      </c>
      <c r="E7" s="14" t="str">
        <f>_xlfn.DISPIMG("ID_A75E0181DB6648D3BD703D0F15694E74",1)</f>
        <v>=DISPIMG("ID_A75E0181DB6648D3BD703D0F15694E74",1)</v>
      </c>
      <c r="F7" s="14" t="str">
        <f>_xlfn.DISPIMG("ID_EF28C71C544545268098AAF459099B0A",1)</f>
        <v>=DISPIMG("ID_EF28C71C544545268098AAF459099B0A",1)</v>
      </c>
      <c r="G7" s="14" t="s">
        <v>109</v>
      </c>
      <c r="H7" s="14" t="s">
        <v>102</v>
      </c>
      <c r="I7" s="16" t="s">
        <v>20</v>
      </c>
      <c r="J7" s="17">
        <v>11</v>
      </c>
      <c r="K7" s="18"/>
    </row>
    <row r="8" ht="60" customHeight="1" spans="1:11">
      <c r="A8" s="12">
        <f t="shared" si="0"/>
        <v>5</v>
      </c>
      <c r="B8" s="13" t="s">
        <v>110</v>
      </c>
      <c r="C8" s="14" t="s">
        <v>111</v>
      </c>
      <c r="D8" s="14" t="s">
        <v>18</v>
      </c>
      <c r="E8" s="14" t="str">
        <f>_xlfn.DISPIMG("ID_DD28D84396894C6DA768C27B5CC26482",1)</f>
        <v>=DISPIMG("ID_DD28D84396894C6DA768C27B5CC26482",1)</v>
      </c>
      <c r="F8" s="14" t="str">
        <f>_xlfn.DISPIMG("ID_2EF6C7822CCA41069A66F8826880B35A",1)</f>
        <v>=DISPIMG("ID_2EF6C7822CCA41069A66F8826880B35A",1)</v>
      </c>
      <c r="G8" s="19" t="s">
        <v>112</v>
      </c>
      <c r="H8" s="14" t="s">
        <v>102</v>
      </c>
      <c r="I8" s="16" t="s">
        <v>20</v>
      </c>
      <c r="J8" s="17">
        <v>29</v>
      </c>
      <c r="K8" s="18"/>
    </row>
    <row r="9" ht="49" customHeight="1" spans="1:11">
      <c r="A9" s="12">
        <f t="shared" si="0"/>
        <v>6</v>
      </c>
      <c r="B9" s="13" t="s">
        <v>113</v>
      </c>
      <c r="C9" s="14" t="s">
        <v>100</v>
      </c>
      <c r="D9" s="14" t="s">
        <v>18</v>
      </c>
      <c r="E9" s="14" t="s">
        <v>101</v>
      </c>
      <c r="F9" s="14" t="str">
        <f>_xlfn.DISPIMG("ID_0DC6015D43F644A2A4271C1A49F5A594",1)</f>
        <v>=DISPIMG("ID_0DC6015D43F644A2A4271C1A49F5A594",1)</v>
      </c>
      <c r="G9" s="14" t="s">
        <v>100</v>
      </c>
      <c r="H9" s="14" t="s">
        <v>102</v>
      </c>
      <c r="I9" s="16" t="s">
        <v>20</v>
      </c>
      <c r="J9" s="17">
        <v>112</v>
      </c>
      <c r="K9" s="18"/>
    </row>
    <row r="10" ht="60" customHeight="1" spans="1:11">
      <c r="A10" s="12">
        <f t="shared" si="0"/>
        <v>7</v>
      </c>
      <c r="B10" s="13" t="s">
        <v>114</v>
      </c>
      <c r="C10" s="14" t="s">
        <v>115</v>
      </c>
      <c r="D10" s="14" t="s">
        <v>18</v>
      </c>
      <c r="E10" s="14" t="str">
        <f>_xlfn.DISPIMG("ID_7AA092B6667743EDB84DAB83E405D0A9",1)</f>
        <v>=DISPIMG("ID_7AA092B6667743EDB84DAB83E405D0A9",1)</v>
      </c>
      <c r="F10" s="14" t="str">
        <f>_xlfn.DISPIMG("ID_AA33A8EF0BD24AECA44A0A4891310224",1)</f>
        <v>=DISPIMG("ID_AA33A8EF0BD24AECA44A0A4891310224",1)</v>
      </c>
      <c r="G10" s="14" t="s">
        <v>116</v>
      </c>
      <c r="H10" s="14" t="s">
        <v>102</v>
      </c>
      <c r="I10" s="16" t="s">
        <v>20</v>
      </c>
      <c r="J10" s="17">
        <v>291</v>
      </c>
      <c r="K10" s="18"/>
    </row>
    <row r="11" ht="49" customHeight="1" spans="1:11">
      <c r="A11" s="12">
        <f t="shared" si="0"/>
        <v>8</v>
      </c>
      <c r="B11" s="13" t="s">
        <v>117</v>
      </c>
      <c r="C11" s="14" t="s">
        <v>100</v>
      </c>
      <c r="D11" s="14" t="s">
        <v>18</v>
      </c>
      <c r="E11" s="14" t="s">
        <v>101</v>
      </c>
      <c r="F11" s="14" t="str">
        <f>_xlfn.DISPIMG("ID_717CDC9DD3AD428190A525AE6C7CA89F",1)</f>
        <v>=DISPIMG("ID_717CDC9DD3AD428190A525AE6C7CA89F",1)</v>
      </c>
      <c r="G11" s="14" t="s">
        <v>100</v>
      </c>
      <c r="H11" s="14" t="s">
        <v>102</v>
      </c>
      <c r="I11" s="16" t="s">
        <v>20</v>
      </c>
      <c r="J11" s="17">
        <v>566</v>
      </c>
      <c r="K11" s="18"/>
    </row>
    <row r="12" ht="39" customHeight="1" spans="1:11">
      <c r="A12" s="2" t="s">
        <v>118</v>
      </c>
      <c r="E12" s="2"/>
      <c r="F12" s="2"/>
      <c r="I12" s="2"/>
      <c r="J12" s="2"/>
    </row>
    <row r="13" spans="1:11">
      <c r="E13" s="20"/>
      <c r="F13" s="20"/>
      <c r="G13" s="21"/>
      <c r="H13" s="21"/>
    </row>
    <row r="14" spans="1:11">
      <c r="E14" s="20"/>
      <c r="F14" s="20"/>
      <c r="G14" s="21"/>
      <c r="H14" s="21"/>
    </row>
    <row r="15" spans="1:11">
      <c r="E15" s="20"/>
      <c r="F15" s="20"/>
      <c r="G15" s="21"/>
      <c r="H15" s="21"/>
    </row>
    <row r="16" spans="1:11">
      <c r="E16" s="20"/>
      <c r="F16" s="20"/>
      <c r="G16" s="21"/>
      <c r="H16" s="21"/>
    </row>
    <row r="17" spans="5:8">
      <c r="E17" s="20"/>
      <c r="F17" s="20"/>
      <c r="G17" s="21"/>
      <c r="H17" s="21"/>
    </row>
    <row r="18" spans="5:8">
      <c r="E18" s="20"/>
      <c r="F18" s="20"/>
      <c r="G18" s="21"/>
      <c r="H18" s="21"/>
    </row>
    <row r="19" spans="5:8">
      <c r="E19" s="20"/>
      <c r="F19" s="20"/>
      <c r="G19" s="21"/>
      <c r="H19" s="21"/>
    </row>
    <row r="20" spans="5:8">
      <c r="E20" s="20"/>
      <c r="F20" s="20"/>
      <c r="G20" s="21"/>
      <c r="H20" s="21"/>
    </row>
  </sheetData>
  <autoFilter xmlns:etc="http://www.wps.cn/officeDocument/2017/etCustomData" ref="A3:K12" etc:filterBottomFollowUsedRange="0">
    <extLst/>
  </autoFilter>
  <mergeCells count="3">
    <mergeCell ref="A1:K1"/>
    <mergeCell ref="A2:K2"/>
    <mergeCell ref="A12:K12"/>
  </mergeCells>
  <pageMargins left="0.472222222222222" right="0.511805555555556" top="0.393055555555556" bottom="0.590277777777778" header="0.297916666666667" footer="0.297916666666667"/>
  <pageSetup paperSize="9" scale="98" fitToHeight="0" orientation="landscape" horizontalDpi="600"/>
  <headerFooter>
    <oddFooter>&amp;C第 &amp;P 页，共 &amp;N 页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view="pageBreakPreview" zoomScale="85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2"/>
  <cols>
    <col min="1" max="1" width="5.12962962962963" style="1" customWidth="1"/>
    <col min="2" max="2" width="16.2962962962963" style="2" customWidth="1"/>
    <col min="3" max="3" width="13.9444444444444" style="2" customWidth="1"/>
    <col min="4" max="4" width="16.0740740740741" style="2" customWidth="1"/>
    <col min="5" max="5" width="24.0555555555556" style="1" customWidth="1"/>
    <col min="6" max="6" width="13.1944444444444" style="1" customWidth="1"/>
    <col min="7" max="7" width="13.5648148148148" style="2" customWidth="1"/>
    <col min="8" max="8" width="10.712962962963" style="1" customWidth="1"/>
    <col min="9" max="9" width="7.4537037037037" style="1" customWidth="1"/>
    <col min="10" max="10" width="9.37962962962963" style="3" customWidth="1"/>
    <col min="11" max="11" width="9.80555555555556" style="2" customWidth="1"/>
    <col min="12" max="16384" width="9" style="2"/>
  </cols>
  <sheetData>
    <row r="1" ht="23" customHeight="1" spans="1:11">
      <c r="A1" s="4" t="str">
        <f>汇总表!B6&amp;"采购及安装清单"</f>
        <v>环卫标识系统采购及安装清单</v>
      </c>
      <c r="B1" s="5"/>
      <c r="C1" s="5"/>
      <c r="D1" s="5"/>
      <c r="E1" s="4"/>
      <c r="F1" s="4"/>
      <c r="G1" s="5"/>
      <c r="H1" s="4"/>
      <c r="I1" s="4"/>
      <c r="J1" s="6"/>
      <c r="K1" s="4"/>
    </row>
    <row r="2" ht="25" customHeight="1" spans="1:11">
      <c r="A2" s="7" t="s">
        <v>1</v>
      </c>
      <c r="B2" s="7"/>
      <c r="C2" s="7"/>
      <c r="D2" s="7"/>
      <c r="E2" s="7"/>
      <c r="F2" s="7"/>
      <c r="G2" s="7"/>
      <c r="H2" s="8"/>
      <c r="I2" s="7"/>
      <c r="J2" s="9"/>
      <c r="K2" s="7"/>
    </row>
    <row r="3" ht="25" customHeight="1" spans="1:11">
      <c r="A3" s="10" t="s">
        <v>2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119</v>
      </c>
      <c r="I3" s="10" t="s">
        <v>14</v>
      </c>
      <c r="J3" s="11" t="s">
        <v>15</v>
      </c>
      <c r="K3" s="10" t="s">
        <v>4</v>
      </c>
    </row>
    <row r="4" ht="65" customHeight="1" spans="1:11">
      <c r="A4" s="12">
        <v>1</v>
      </c>
      <c r="B4" s="13" t="s">
        <v>120</v>
      </c>
      <c r="C4" s="14" t="s">
        <v>121</v>
      </c>
      <c r="D4" s="14" t="s">
        <v>122</v>
      </c>
      <c r="E4" s="14" t="str">
        <f>_xlfn.DISPIMG("ID_154AA25D4F594E54BB7F971A65EE9406",1)</f>
        <v>=DISPIMG("ID_154AA25D4F594E54BB7F971A65EE9406",1)</v>
      </c>
      <c r="F4" s="14" t="s">
        <v>121</v>
      </c>
      <c r="G4" s="14" t="s">
        <v>123</v>
      </c>
      <c r="H4" s="15" t="s">
        <v>124</v>
      </c>
      <c r="I4" s="16" t="s">
        <v>125</v>
      </c>
      <c r="J4" s="17">
        <v>6</v>
      </c>
      <c r="K4" s="18"/>
    </row>
    <row r="5" ht="65" customHeight="1" spans="1:11">
      <c r="A5" s="12">
        <f t="shared" ref="A5:A13" si="0">+A4+1</f>
        <v>2</v>
      </c>
      <c r="B5" s="13" t="s">
        <v>126</v>
      </c>
      <c r="C5" s="14" t="s">
        <v>121</v>
      </c>
      <c r="D5" s="14" t="s">
        <v>122</v>
      </c>
      <c r="E5" s="14" t="str">
        <f>_xlfn.DISPIMG("ID_517367EC48874DFA88397D45798EDA8E",1)</f>
        <v>=DISPIMG("ID_517367EC48874DFA88397D45798EDA8E",1)</v>
      </c>
      <c r="F5" s="14" t="s">
        <v>121</v>
      </c>
      <c r="G5" s="14" t="s">
        <v>121</v>
      </c>
      <c r="H5" s="15" t="s">
        <v>127</v>
      </c>
      <c r="I5" s="16" t="s">
        <v>125</v>
      </c>
      <c r="J5" s="17">
        <v>6</v>
      </c>
      <c r="K5" s="18"/>
    </row>
    <row r="6" ht="65" customHeight="1" spans="1:11">
      <c r="A6" s="12">
        <f t="shared" si="0"/>
        <v>3</v>
      </c>
      <c r="B6" s="13" t="s">
        <v>128</v>
      </c>
      <c r="C6" s="14" t="s">
        <v>121</v>
      </c>
      <c r="D6" s="14" t="s">
        <v>122</v>
      </c>
      <c r="E6" s="14" t="str">
        <f>_xlfn.DISPIMG("ID_B603C047E6F64738B2A7745FBD4589DA",1)</f>
        <v>=DISPIMG("ID_B603C047E6F64738B2A7745FBD4589DA",1)</v>
      </c>
      <c r="F6" s="14" t="s">
        <v>121</v>
      </c>
      <c r="G6" s="14" t="s">
        <v>121</v>
      </c>
      <c r="H6" s="15" t="s">
        <v>127</v>
      </c>
      <c r="I6" s="16" t="s">
        <v>125</v>
      </c>
      <c r="J6" s="17">
        <v>36</v>
      </c>
      <c r="K6" s="18"/>
    </row>
    <row r="7" ht="65" customHeight="1" spans="1:11">
      <c r="A7" s="12">
        <f t="shared" si="0"/>
        <v>4</v>
      </c>
      <c r="B7" s="13" t="s">
        <v>129</v>
      </c>
      <c r="C7" s="14" t="s">
        <v>121</v>
      </c>
      <c r="D7" s="14" t="s">
        <v>122</v>
      </c>
      <c r="E7" s="14" t="str">
        <f>_xlfn.DISPIMG("ID_C3B6C14BAD254CAC9B34EA9534FE9859",1)</f>
        <v>=DISPIMG("ID_C3B6C14BAD254CAC9B34EA9534FE9859",1)</v>
      </c>
      <c r="F7" s="14" t="s">
        <v>121</v>
      </c>
      <c r="G7" s="14" t="s">
        <v>121</v>
      </c>
      <c r="H7" s="15" t="s">
        <v>127</v>
      </c>
      <c r="I7" s="16" t="s">
        <v>125</v>
      </c>
      <c r="J7" s="17">
        <v>36</v>
      </c>
      <c r="K7" s="18"/>
    </row>
    <row r="8" ht="65" customHeight="1" spans="1:11">
      <c r="A8" s="12">
        <f t="shared" si="0"/>
        <v>5</v>
      </c>
      <c r="B8" s="13" t="s">
        <v>130</v>
      </c>
      <c r="C8" s="14" t="s">
        <v>121</v>
      </c>
      <c r="D8" s="14" t="s">
        <v>122</v>
      </c>
      <c r="E8" s="14" t="str">
        <f>_xlfn.DISPIMG("ID_F86E8202FF8140199C5DBF72CEF2DCE1",1)</f>
        <v>=DISPIMG("ID_F86E8202FF8140199C5DBF72CEF2DCE1",1)</v>
      </c>
      <c r="F8" s="14" t="s">
        <v>121</v>
      </c>
      <c r="G8" s="19" t="s">
        <v>121</v>
      </c>
      <c r="H8" s="15" t="s">
        <v>127</v>
      </c>
      <c r="I8" s="16" t="s">
        <v>125</v>
      </c>
      <c r="J8" s="17">
        <v>6</v>
      </c>
      <c r="K8" s="18"/>
    </row>
    <row r="9" ht="65" customHeight="1" spans="1:11">
      <c r="A9" s="12">
        <f t="shared" si="0"/>
        <v>6</v>
      </c>
      <c r="B9" s="13" t="s">
        <v>131</v>
      </c>
      <c r="C9" s="14" t="s">
        <v>121</v>
      </c>
      <c r="D9" s="14" t="s">
        <v>122</v>
      </c>
      <c r="E9" s="14" t="str">
        <f>_xlfn.DISPIMG("ID_45B10713B15C48C9A169FAAAFF678C1C",1)</f>
        <v>=DISPIMG("ID_45B10713B15C48C9A169FAAAFF678C1C",1)</v>
      </c>
      <c r="F9" s="14" t="s">
        <v>121</v>
      </c>
      <c r="G9" s="14" t="s">
        <v>121</v>
      </c>
      <c r="H9" s="15" t="s">
        <v>127</v>
      </c>
      <c r="I9" s="16" t="s">
        <v>125</v>
      </c>
      <c r="J9" s="17">
        <v>36</v>
      </c>
      <c r="K9" s="18"/>
    </row>
    <row r="10" ht="65" customHeight="1" spans="1:11">
      <c r="A10" s="12">
        <f t="shared" si="0"/>
        <v>7</v>
      </c>
      <c r="B10" s="13" t="s">
        <v>132</v>
      </c>
      <c r="C10" s="14" t="s">
        <v>121</v>
      </c>
      <c r="D10" s="14" t="s">
        <v>122</v>
      </c>
      <c r="E10" s="14" t="str">
        <f>_xlfn.DISPIMG("ID_56B62F9A821B457785E49C37C0DC23D1",1)</f>
        <v>=DISPIMG("ID_56B62F9A821B457785E49C37C0DC23D1",1)</v>
      </c>
      <c r="F10" s="14" t="s">
        <v>121</v>
      </c>
      <c r="G10" s="14" t="s">
        <v>123</v>
      </c>
      <c r="H10" s="15" t="s">
        <v>124</v>
      </c>
      <c r="I10" s="16" t="s">
        <v>125</v>
      </c>
      <c r="J10" s="17">
        <v>6</v>
      </c>
      <c r="K10" s="18"/>
    </row>
    <row r="11" spans="1:11">
      <c r="E11" s="20"/>
      <c r="F11" s="20"/>
      <c r="G11" s="21"/>
      <c r="H11" s="20"/>
    </row>
    <row r="12" spans="1:11">
      <c r="E12" s="20"/>
      <c r="F12" s="20"/>
      <c r="G12" s="21"/>
      <c r="H12" s="20"/>
    </row>
    <row r="13" spans="1:11">
      <c r="E13" s="20"/>
      <c r="F13" s="20"/>
      <c r="G13" s="21"/>
      <c r="H13" s="20"/>
    </row>
    <row r="14" spans="1:11">
      <c r="E14" s="20"/>
      <c r="F14" s="20"/>
      <c r="G14" s="21"/>
      <c r="H14" s="20"/>
    </row>
    <row r="15" spans="1:11">
      <c r="E15" s="20"/>
      <c r="F15" s="20"/>
      <c r="G15" s="21"/>
      <c r="H15" s="20"/>
    </row>
    <row r="16" spans="1:11">
      <c r="E16" s="20"/>
      <c r="F16" s="20"/>
      <c r="G16" s="21"/>
      <c r="H16" s="20"/>
    </row>
    <row r="17" spans="5:8">
      <c r="E17" s="20"/>
      <c r="F17" s="20"/>
      <c r="G17" s="21"/>
      <c r="H17" s="20"/>
    </row>
    <row r="18" spans="5:8">
      <c r="E18" s="20"/>
      <c r="F18" s="20"/>
      <c r="G18" s="21"/>
      <c r="H18" s="20"/>
    </row>
  </sheetData>
  <autoFilter xmlns:etc="http://www.wps.cn/officeDocument/2017/etCustomData" ref="A3:K10" etc:filterBottomFollowUsedRange="0">
    <extLst/>
  </autoFilter>
  <mergeCells count="2">
    <mergeCell ref="A1:K1"/>
    <mergeCell ref="A2:K2"/>
  </mergeCells>
  <pageMargins left="0.550694444444444" right="0.393055555555556" top="0.432638888888889" bottom="0.629861111111111" header="0.297916666666667" footer="0.297916666666667"/>
  <pageSetup paperSize="9" scale="98" fitToHeight="0" orientation="landscape" horizontalDpi="600"/>
  <headerFooter>
    <oddFooter>&amp;C第 &amp;P 页，共 &amp;N 页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人防标识系统</vt:lpstr>
      <vt:lpstr>公安标识系统</vt:lpstr>
      <vt:lpstr>环卫标识系统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wu</dc:creator>
  <cp:lastModifiedBy>周魏紫</cp:lastModifiedBy>
  <dcterms:created xsi:type="dcterms:W3CDTF">2023-05-15T19:15:00Z</dcterms:created>
  <dcterms:modified xsi:type="dcterms:W3CDTF">2026-10-12T08:41:34Z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A3578C8E83E24BF4969DDA6E9398ED89_13</vt:lpwstr>
  </property>
  <property fmtid="{D5CDD505-2E9C-101B-9397-08002B2CF9AE}" pid="4" name="CalculationRule">
    <vt:i4>0</vt:i4>
  </property>
</Properties>
</file>